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rc-my.sharepoint.com/personal/karen_delossantos_ferc_gov/Documents/Desktop/fevs/"/>
    </mc:Choice>
  </mc:AlternateContent>
  <xr:revisionPtr revIDLastSave="0" documentId="8_{983E28CC-47CC-4618-83F0-F24A3205D561}" xr6:coauthVersionLast="45" xr6:coauthVersionMax="45" xr10:uidLastSave="{00000000-0000-0000-0000-000000000000}"/>
  <bookViews>
    <workbookView xWindow="28680" yWindow="-120" windowWidth="29040" windowHeight="15840" tabRatio="787" xr2:uid="{00000000-000D-0000-FFFF-FFFF00000000}"/>
  </bookViews>
  <sheets>
    <sheet name="DASHBOARD" sheetId="2" r:id="rId1"/>
    <sheet name="DASHBOARD-Demographics" sheetId="3" r:id="rId2"/>
    <sheet name="DASHBOARD-Trending" sheetId="4" r:id="rId3"/>
    <sheet name="Core Q1-10, 12-38" sheetId="5" r:id="rId4"/>
    <sheet name="Core Perf Q11 Trend" sheetId="6" r:id="rId5"/>
    <sheet name="Core Q1-10, 12-38 Trend" sheetId="7" r:id="rId6"/>
    <sheet name="COVID-19 Bckgrnd Q39, 41-42" sheetId="8" r:id="rId7"/>
    <sheet name="Telework Q40 Trend" sheetId="9" r:id="rId8"/>
    <sheet name="COVID-19 Employee Sup Q43" sheetId="10" r:id="rId9"/>
    <sheet name="COVID-19 Employee Sup Q44-49" sheetId="11" r:id="rId10"/>
    <sheet name="COVID-19 Work Sup Q50" sheetId="12" r:id="rId11"/>
    <sheet name="COVID-19 Work Sup Q51" sheetId="13" r:id="rId12"/>
    <sheet name="COVID-19 Wk Eff Q52-53 56-57" sheetId="14" r:id="rId13"/>
    <sheet name="COVID-19 Wk Eff Q54-55" sheetId="15" r:id="rId14"/>
    <sheet name="Core Work-Life Q58-64 Trend" sheetId="16" r:id="rId15"/>
    <sheet name="COVID-19 Child Care Q65" sheetId="17" r:id="rId16"/>
    <sheet name="COVID-19 Elder Care Q66" sheetId="18" r:id="rId17"/>
    <sheet name="COVID-19 Closures Q67-68" sheetId="19" r:id="rId18"/>
    <sheet name="Demographics" sheetId="20" r:id="rId19"/>
    <sheet name="ASI" sheetId="21" r:id="rId20"/>
  </sheets>
  <externalReferences>
    <externalReference r:id="rId21"/>
    <externalReference r:id="rId22"/>
  </externalReferences>
  <definedNames>
    <definedName name="h">OFFSET([1]DASHBOARD_DEMOGRAPHICS!$E$42:$E$50, 0, 0, [1]DASHBOARD_DEMOGRAPHICS!$B$50)</definedName>
    <definedName name="LeftData" localSheetId="2">OFFSET('[2]DASHBOARD-Demographics'!$E$42:$E$50, 0, 0, '[2]DASHBOARD-Demographics'!$B$50)</definedName>
    <definedName name="LeftData">OFFSET('DASHBOARD-Demographics'!$E$42:$E$50, 0, 0, 'DASHBOARD-Demographics'!$B$50)</definedName>
    <definedName name="leftLabel" localSheetId="2">OFFSET('[2]DASHBOARD-Demographics'!$D$42:$D$50, 0, 0,'[2]DASHBOARD-Demographics'!$B$50)</definedName>
    <definedName name="leftLabel">OFFSET('DASHBOARD-Demographics'!$D$42:$D$50, 0, 0,'DASHBOARD-Demographics'!$B$50)</definedName>
    <definedName name="nrAgencyName">DASHBOARD!$T$2:$T$3</definedName>
    <definedName name="nrChallenges">DASHBOARD!$Z$2:$Z$3</definedName>
    <definedName name="nrDemoAgeGroup">'DASHBOARD-Demographics'!$U$5:$U$10</definedName>
    <definedName name="nrDemoAgeGroupLabel">'DASHBOARD-Demographics'!$T$5:$T$10</definedName>
    <definedName name="nrDemoAgencyName">'DASHBOARD-Demographics'!$T$2:$T$3</definedName>
    <definedName name="nrDemoDisability">#REF!</definedName>
    <definedName name="nrDemoEducation">'DASHBOARD-Demographics'!$Y$5:$Y$9</definedName>
    <definedName name="nrDemoEducationLabel">'DASHBOARD-Demographics'!$X$5:$X$9</definedName>
    <definedName name="nrDemoGender">'DASHBOARD-Demographics'!$U$2:$U$3</definedName>
    <definedName name="nrDemoGrade">'DASHBOARD-Demographics'!$AG$5:$AG$12</definedName>
    <definedName name="nrDemoGradeLabel">'DASHBOARD-Demographics'!$AF$5:$AF$12</definedName>
    <definedName name="nrDemoHispanic">'DASHBOARD-Demographics'!$V$2:$V$3</definedName>
    <definedName name="nrDemoLeave">'DASHBOARD-Demographics'!$AB$2:$AB$3</definedName>
    <definedName name="nrDemoLocation">'DASHBOARD-Demographics'!$Y$2:$Y$3</definedName>
    <definedName name="nrDemoMilitary">'DASHBOARD-Demographics'!$Z$2:$Z$3</definedName>
    <definedName name="nrDemoRacial">'DASHBOARD-Demographics'!$W$5:$W$8</definedName>
    <definedName name="nrDemoRacialLabel">'DASHBOARD-Demographics'!$V$5:$V$8</definedName>
    <definedName name="nrDemoRetirement">'DASHBOARD-Demographics'!$AA$2:$AA$3</definedName>
    <definedName name="nrDemoSexual">#REF!</definedName>
    <definedName name="nrDemoSupervisory">'DASHBOARD-Demographics'!$AE$5:$AE$10</definedName>
    <definedName name="nrDemoSupervisoryLabel">'DASHBOARD-Demographics'!$AD$5:$AD$10</definedName>
    <definedName name="nrDemoYearsAgency">'DASHBOARD-Demographics'!$AA$5:$AA$12</definedName>
    <definedName name="nrDemoYearsAgencyLabel">'DASHBOARD-Demographics'!$Z$5:$Z$12</definedName>
    <definedName name="nrDemoYearsFederal">'DASHBOARD-Demographics'!$AC$5:$AC$12</definedName>
    <definedName name="nrDemoYearsFederalLabel">'DASHBOARD-Demographics'!$AB$5:$AB$12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DASHBOARD!$B$42:$C$79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'DASHBOARD-Trending'!$T$2:$T$3</definedName>
    <definedName name="nrTrendData">'DASHBOARD-Trending'!$D$42:$G$79</definedName>
    <definedName name="nrTrendLargestDecrease2014">#REF!</definedName>
    <definedName name="nrTrendLargestDecrease2017">'DASHBOARD-Trending'!$AD$4:$AE$5</definedName>
    <definedName name="nrTrendLargestDecrease2018">'DASHBOARD-Trending'!$AB$4:$AC$6</definedName>
    <definedName name="nrTrendLargestDecrease2019">'DASHBOARD-Trending'!$Z$4:$AA$5</definedName>
    <definedName name="nrTrendLargestIncrease2014">#REF!</definedName>
    <definedName name="nrTrendLargestIncrease2017">'DASHBOARD-Trending'!$X$4:$Y$9</definedName>
    <definedName name="nrTrendLargestIncrease2018">'DASHBOARD-Trending'!$V$4:$W$9</definedName>
    <definedName name="nrTrendLargestIncrease2019">'DASHBOARD-Trending'!$T$4:$U$9</definedName>
    <definedName name="nrTrendNumDecrease2014">#REF!</definedName>
    <definedName name="nrTrendNumDecrease2017">'DASHBOARD-Trending'!$Z$2:$Z$3</definedName>
    <definedName name="nrTrendNumDecrease2018">'DASHBOARD-Trending'!$X$2:$X$3</definedName>
    <definedName name="nrTrendNumDecrease2019">'DASHBOARD-Trending'!$V$2:$V$3</definedName>
    <definedName name="nrTrendNumIncrease2014">#REF!</definedName>
    <definedName name="nrTrendNumIncrease2017">'DASHBOARD-Trending'!$Y$2:$Y$3</definedName>
    <definedName name="nrTrendNumIncrease2018">'DASHBOARD-Trending'!$W$2:$W$3</definedName>
    <definedName name="nrTrendNumIncrease2019">'DASHBOARD-Trending'!$U$2:$U$3</definedName>
    <definedName name="nrTrendQuestions">'DASHBOARD-Trending'!$B$42:$C$79</definedName>
    <definedName name="_xlnm.Print_Area" localSheetId="0">DASHBOARD!$B$2:$R$40</definedName>
    <definedName name="_xlnm.Print_Area" localSheetId="1">'DASHBOARD-Demographics'!$B$2:$R$40</definedName>
    <definedName name="_xlnm.Print_Area" localSheetId="2">'DASHBOARD-Trending'!$B$2:$R$40</definedName>
    <definedName name="RightData" localSheetId="2">OFFSET('[2]DASHBOARD-Demographics'!$E$50:$E$56, 0, 0, '[2]DASHBOARD-Demographics'!$B$51)</definedName>
    <definedName name="RightData">OFFSET('DASHBOARD-Demographics'!$E$50:$E$56, 0, 0, 'DASHBOARD-Demographics'!$B$51)</definedName>
    <definedName name="RightLabel" localSheetId="2">OFFSET('[2]DASHBOARD-Demographics'!$D$50:$D$56, 0, 0, '[2]DASHBOARD-Demographics'!$B$51)</definedName>
    <definedName name="RightLabel">OFFSET('DASHBOARD-Demographics'!$D$50:$D$56, 0, 0, 'DASHBOARD-Demographics'!$B$51)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8" i="4" l="1"/>
  <c r="U37" i="4"/>
  <c r="W29" i="4"/>
  <c r="W28" i="4"/>
  <c r="W27" i="4"/>
  <c r="W26" i="4"/>
  <c r="U36" i="4"/>
  <c r="U35" i="4"/>
  <c r="X29" i="4"/>
  <c r="X28" i="4"/>
  <c r="X27" i="4"/>
  <c r="X26" i="4"/>
  <c r="U34" i="4"/>
  <c r="U33" i="4"/>
  <c r="Y29" i="4"/>
  <c r="Y28" i="4"/>
  <c r="Y27" i="4"/>
  <c r="Y26" i="4"/>
  <c r="X9" i="3" l="1"/>
  <c r="X7" i="3"/>
  <c r="X6" i="3"/>
  <c r="T10" i="3"/>
  <c r="T9" i="3"/>
  <c r="T8" i="3"/>
  <c r="T7" i="3"/>
  <c r="T6" i="3"/>
  <c r="AB12" i="3" l="1"/>
  <c r="AB11" i="3"/>
  <c r="AB10" i="3"/>
  <c r="AB9" i="3"/>
  <c r="AB8" i="3"/>
  <c r="AB7" i="3"/>
  <c r="AB6" i="3"/>
  <c r="Z12" i="3"/>
  <c r="Z11" i="3"/>
  <c r="Z10" i="3"/>
  <c r="Z9" i="3"/>
  <c r="Z8" i="3"/>
  <c r="Z7" i="3"/>
  <c r="Z6" i="3"/>
  <c r="V32" i="4" l="1"/>
  <c r="U32" i="4"/>
  <c r="D34" i="4" s="1"/>
  <c r="V31" i="4"/>
  <c r="U31" i="4"/>
  <c r="D16" i="4" s="1"/>
  <c r="AF25" i="4"/>
  <c r="AE25" i="4"/>
  <c r="AC25" i="4"/>
  <c r="AF24" i="4"/>
  <c r="AE24" i="4"/>
  <c r="AC24" i="4"/>
  <c r="AF23" i="4"/>
  <c r="AE23" i="4"/>
  <c r="AC23" i="4"/>
  <c r="AF22" i="4"/>
  <c r="AE22" i="4"/>
  <c r="AC22" i="4"/>
  <c r="AF21" i="4"/>
  <c r="AE21" i="4"/>
  <c r="AC21" i="4"/>
  <c r="AF12" i="4"/>
  <c r="AE12" i="4"/>
  <c r="AF14" i="4" s="1"/>
  <c r="AD12" i="4"/>
  <c r="AC12" i="4"/>
  <c r="Z24" i="4" s="1"/>
  <c r="AB12" i="4"/>
  <c r="AA12" i="4"/>
  <c r="AA14" i="4" s="1"/>
  <c r="Z12" i="4"/>
  <c r="Y12" i="4"/>
  <c r="Y14" i="4" s="1"/>
  <c r="X12" i="4"/>
  <c r="W12" i="4"/>
  <c r="W14" i="4" s="1"/>
  <c r="V12" i="4"/>
  <c r="AF11" i="4"/>
  <c r="AE11" i="4"/>
  <c r="X20" i="4" s="1"/>
  <c r="AD11" i="4"/>
  <c r="AC11" i="4"/>
  <c r="W19" i="4" s="1"/>
  <c r="AA19" i="4" s="1"/>
  <c r="AB11" i="4"/>
  <c r="AA11" i="4"/>
  <c r="Y18" i="4" s="1"/>
  <c r="AG18" i="4" s="1"/>
  <c r="Z11" i="4"/>
  <c r="AJ16" i="4" s="1"/>
  <c r="Y11" i="4"/>
  <c r="X17" i="4" s="1"/>
  <c r="AF17" i="4" s="1"/>
  <c r="X11" i="4"/>
  <c r="W11" i="4"/>
  <c r="Z16" i="4" s="1"/>
  <c r="V11" i="4"/>
  <c r="C53" i="3"/>
  <c r="C52" i="3"/>
  <c r="B51" i="3"/>
  <c r="B50" i="3"/>
  <c r="E49" i="3"/>
  <c r="D49" i="3"/>
  <c r="AG32" i="3"/>
  <c r="AF32" i="3"/>
  <c r="AC32" i="3"/>
  <c r="AB32" i="3"/>
  <c r="AA32" i="3"/>
  <c r="E48" i="3"/>
  <c r="D48" i="3"/>
  <c r="AG31" i="3"/>
  <c r="AF31" i="3"/>
  <c r="AC31" i="3"/>
  <c r="AB31" i="3"/>
  <c r="AA31" i="3"/>
  <c r="E47" i="3"/>
  <c r="D47" i="3"/>
  <c r="AG30" i="3"/>
  <c r="E54" i="3" s="1"/>
  <c r="AF30" i="3"/>
  <c r="AE30" i="3"/>
  <c r="AD30" i="3"/>
  <c r="AC30" i="3"/>
  <c r="AA30" i="3"/>
  <c r="Z30" i="3"/>
  <c r="U30" i="3"/>
  <c r="AG29" i="3"/>
  <c r="AF29" i="3"/>
  <c r="AE29" i="3"/>
  <c r="AD29" i="3"/>
  <c r="AC29" i="3"/>
  <c r="AB29" i="3"/>
  <c r="AA29" i="3"/>
  <c r="Y29" i="3"/>
  <c r="X29" i="3"/>
  <c r="U29" i="3"/>
  <c r="T29" i="3"/>
  <c r="AG28" i="3"/>
  <c r="AF28" i="3"/>
  <c r="AE28" i="3"/>
  <c r="AD28" i="3"/>
  <c r="AC28" i="3"/>
  <c r="AA28" i="3"/>
  <c r="Z28" i="3"/>
  <c r="Y28" i="3"/>
  <c r="X28" i="3"/>
  <c r="W28" i="3"/>
  <c r="V28" i="3"/>
  <c r="U28" i="3"/>
  <c r="AG27" i="3"/>
  <c r="AF27" i="3"/>
  <c r="AE27" i="3"/>
  <c r="AD27" i="3"/>
  <c r="AC27" i="3"/>
  <c r="AB27" i="3"/>
  <c r="AA27" i="3"/>
  <c r="Y27" i="3"/>
  <c r="X27" i="3"/>
  <c r="W27" i="3"/>
  <c r="V27" i="3"/>
  <c r="U27" i="3"/>
  <c r="T27" i="3"/>
  <c r="AG26" i="3"/>
  <c r="AF26" i="3"/>
  <c r="AE26" i="3"/>
  <c r="AD26" i="3"/>
  <c r="AC26" i="3"/>
  <c r="AA26" i="3"/>
  <c r="Z26" i="3"/>
  <c r="Y26" i="3"/>
  <c r="X26" i="3"/>
  <c r="W26" i="3"/>
  <c r="V26" i="3"/>
  <c r="U26" i="3"/>
  <c r="T26" i="3"/>
  <c r="Z32" i="3"/>
  <c r="Z31" i="3"/>
  <c r="D55" i="3" s="1"/>
  <c r="AB30" i="3"/>
  <c r="T30" i="3"/>
  <c r="D46" i="3" s="1"/>
  <c r="Z29" i="3"/>
  <c r="AB28" i="3"/>
  <c r="T28" i="3"/>
  <c r="Z27" i="3"/>
  <c r="AB26" i="3"/>
  <c r="W54" i="2"/>
  <c r="V54" i="2"/>
  <c r="V56" i="2" s="1"/>
  <c r="U54" i="2"/>
  <c r="T54" i="2"/>
  <c r="U56" i="2" s="1"/>
  <c r="S54" i="2"/>
  <c r="R54" i="2"/>
  <c r="S56" i="2" s="1"/>
  <c r="Q54" i="2"/>
  <c r="P54" i="2"/>
  <c r="Q56" i="2" s="1"/>
  <c r="O54" i="2"/>
  <c r="N54" i="2"/>
  <c r="N56" i="2" s="1"/>
  <c r="M54" i="2"/>
  <c r="W53" i="2"/>
  <c r="V53" i="2"/>
  <c r="V55" i="2" s="1"/>
  <c r="U53" i="2"/>
  <c r="T53" i="2"/>
  <c r="U55" i="2" s="1"/>
  <c r="S53" i="2"/>
  <c r="R53" i="2"/>
  <c r="R55" i="2" s="1"/>
  <c r="Q53" i="2"/>
  <c r="P53" i="2"/>
  <c r="Q55" i="2" s="1"/>
  <c r="O53" i="2"/>
  <c r="N53" i="2"/>
  <c r="N55" i="2" s="1"/>
  <c r="M53" i="2"/>
  <c r="E43" i="3"/>
  <c r="E46" i="3"/>
  <c r="AB13" i="4"/>
  <c r="AD13" i="4"/>
  <c r="X22" i="4"/>
  <c r="AB22" i="4" s="1"/>
  <c r="Y22" i="4" l="1"/>
  <c r="AG22" i="4" s="1"/>
  <c r="E56" i="3"/>
  <c r="D50" i="3"/>
  <c r="E55" i="3"/>
  <c r="E53" i="3"/>
  <c r="E51" i="3"/>
  <c r="E44" i="3"/>
  <c r="E45" i="3"/>
  <c r="D56" i="3"/>
  <c r="E50" i="3"/>
  <c r="D51" i="3"/>
  <c r="E42" i="3"/>
  <c r="E52" i="3"/>
  <c r="O56" i="2"/>
  <c r="T55" i="2"/>
  <c r="D42" i="3"/>
  <c r="D44" i="3"/>
  <c r="D43" i="3"/>
  <c r="D45" i="3"/>
  <c r="D53" i="3"/>
  <c r="D54" i="3"/>
  <c r="D52" i="3"/>
  <c r="Z22" i="4"/>
  <c r="T56" i="2"/>
  <c r="X25" i="4"/>
  <c r="AB25" i="4" s="1"/>
  <c r="Y23" i="4"/>
  <c r="AG23" i="4" s="1"/>
  <c r="W25" i="4"/>
  <c r="AA25" i="4" s="1"/>
  <c r="X14" i="4"/>
  <c r="W21" i="4"/>
  <c r="AA21" i="4" s="1"/>
  <c r="Y17" i="4"/>
  <c r="AC17" i="4" s="1"/>
  <c r="AB14" i="4"/>
  <c r="X24" i="4"/>
  <c r="AB24" i="4" s="1"/>
  <c r="W23" i="4"/>
  <c r="AA23" i="4" s="1"/>
  <c r="AD14" i="4"/>
  <c r="X23" i="4"/>
  <c r="AB23" i="4" s="1"/>
  <c r="Y24" i="4"/>
  <c r="AG24" i="4" s="1"/>
  <c r="Z23" i="4"/>
  <c r="X21" i="4"/>
  <c r="AB21" i="4" s="1"/>
  <c r="W22" i="4"/>
  <c r="AA22" i="4" s="1"/>
  <c r="Z14" i="4"/>
  <c r="Y25" i="4"/>
  <c r="AG25" i="4" s="1"/>
  <c r="AE14" i="4"/>
  <c r="Z21" i="4"/>
  <c r="Y21" i="4"/>
  <c r="AG21" i="4" s="1"/>
  <c r="AC14" i="4"/>
  <c r="Z25" i="4"/>
  <c r="W24" i="4"/>
  <c r="AA24" i="4" s="1"/>
  <c r="Y13" i="4"/>
  <c r="AC18" i="4"/>
  <c r="W18" i="4"/>
  <c r="AA13" i="4"/>
  <c r="AB17" i="4"/>
  <c r="X18" i="4"/>
  <c r="AB18" i="4" s="1"/>
  <c r="Z13" i="4"/>
  <c r="Z18" i="4"/>
  <c r="W20" i="4"/>
  <c r="W17" i="4"/>
  <c r="AE19" i="4"/>
  <c r="Z19" i="4"/>
  <c r="Y19" i="4"/>
  <c r="X19" i="4"/>
  <c r="AC13" i="4"/>
  <c r="AB20" i="4"/>
  <c r="AF20" i="4"/>
  <c r="Z20" i="4"/>
  <c r="AE13" i="4"/>
  <c r="Y20" i="4"/>
  <c r="AF13" i="4"/>
  <c r="Z17" i="4"/>
  <c r="AI16" i="4"/>
  <c r="Y16" i="4"/>
  <c r="X13" i="4"/>
  <c r="X16" i="4"/>
  <c r="W13" i="4"/>
  <c r="W16" i="4"/>
  <c r="W56" i="2"/>
  <c r="O55" i="2"/>
  <c r="R56" i="2"/>
  <c r="P56" i="2"/>
  <c r="W55" i="2"/>
  <c r="S55" i="2"/>
  <c r="P55" i="2"/>
  <c r="AG17" i="4" l="1"/>
  <c r="AA18" i="4"/>
  <c r="AE18" i="4"/>
  <c r="AF18" i="4"/>
  <c r="AB19" i="4"/>
  <c r="AF19" i="4"/>
  <c r="AA16" i="4"/>
  <c r="AE16" i="4"/>
  <c r="AG19" i="4"/>
  <c r="AC19" i="4"/>
  <c r="AA17" i="4"/>
  <c r="AE17" i="4"/>
  <c r="AA20" i="4"/>
  <c r="AE20" i="4"/>
  <c r="AB16" i="4"/>
  <c r="AF16" i="4"/>
  <c r="AG20" i="4"/>
  <c r="AC20" i="4"/>
  <c r="AG16" i="4"/>
  <c r="AC16" i="4"/>
</calcChain>
</file>

<file path=xl/sharedStrings.xml><?xml version="1.0" encoding="utf-8"?>
<sst xmlns="http://schemas.openxmlformats.org/spreadsheetml/2006/main" count="2246" uniqueCount="473">
  <si>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</si>
  <si>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</si>
  <si>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</si>
  <si>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</si>
  <si>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</si>
  <si>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</si>
  <si>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</si>
  <si>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</si>
  <si>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</si>
  <si>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</si>
  <si>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</si>
  <si>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</si>
  <si>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Item</t>
  </si>
  <si>
    <t>Percent</t>
  </si>
  <si>
    <t>i</t>
  </si>
  <si>
    <t>itemtext</t>
  </si>
  <si>
    <t>I am given a real opportunity to improve my skills in my organization.</t>
  </si>
  <si>
    <t>LEADERS LEAD</t>
  </si>
  <si>
    <t>I feel encouraged to come up with new and better ways of doing things.</t>
  </si>
  <si>
    <t>SUPERVISORS</t>
  </si>
  <si>
    <t>My work gives me a feeling of personal accomplishment.</t>
  </si>
  <si>
    <t>INTRINSIC WORK EXPERIENCE</t>
  </si>
  <si>
    <t>Highest % Positive</t>
  </si>
  <si>
    <t>Highest % Positive Items</t>
  </si>
  <si>
    <t>I know what is expected of me on the job.</t>
  </si>
  <si>
    <t>Lowest % Positive</t>
  </si>
  <si>
    <t>Lowest % Positive Items</t>
  </si>
  <si>
    <t>Highest % Negative</t>
  </si>
  <si>
    <t>Highest % Negative Items</t>
  </si>
  <si>
    <t>Lowest % Negative</t>
  </si>
  <si>
    <t>Lowest % Negative Items</t>
  </si>
  <si>
    <t>Highest % Strongly Agree</t>
  </si>
  <si>
    <t>Highest % Strongly Agree Items</t>
  </si>
  <si>
    <t>My workload is reasonable.</t>
  </si>
  <si>
    <t>Highest % Strongly Disagree</t>
  </si>
  <si>
    <t>Highest % Strongly Disagree Items</t>
  </si>
  <si>
    <t>My talents are used well in the workplace.</t>
  </si>
  <si>
    <t>Top Chart</t>
  </si>
  <si>
    <t>I know how my work relates to the agency's goals.</t>
  </si>
  <si>
    <t>Bottom Chart</t>
  </si>
  <si>
    <t>I can disclose a suspected violation of any law, rule or regulation without fear of reprisal.</t>
  </si>
  <si>
    <t>The people I work with cooperate to get the job done.</t>
  </si>
  <si>
    <t>In my work unit, steps are taken to deal with a poor performer who cannot or will not improve.</t>
  </si>
  <si>
    <t>In my work unit, differences in performance are recognized in a meaningful way.</t>
  </si>
  <si>
    <t>My work unit has the job-relevant knowledge and skills necessary to accomplish organizational goals.</t>
  </si>
  <si>
    <t>Employees are recognized for providing high quality products and services.</t>
  </si>
  <si>
    <t>Employees are protected from health and safety hazards on the job.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</si>
  <si>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</si>
  <si>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</si>
  <si>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</si>
  <si>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supports my need to balance work and other life issues.</t>
  </si>
  <si>
    <t>My supervisor is committed to a workforce representative of all segments of society.</t>
  </si>
  <si>
    <t>Supervisors in my work unit support employee development.</t>
  </si>
  <si>
    <t>My supervisor listens to what I have to say.</t>
  </si>
  <si>
    <t>My supervisor treats me with respect.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</si>
  <si>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</si>
  <si>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</si>
  <si>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</si>
  <si>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</si>
  <si>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Managers communicate the goals of the organization.</t>
  </si>
  <si>
    <t>Overall, how good a job do you feel is being done by the manager directly above your immediate supervisor?</t>
  </si>
  <si>
    <t>I have a high level of respect for my organization's senior leaders.</t>
  </si>
  <si>
    <t>How satisfied are you with the information you receive from management on what's going on in your organization?</t>
  </si>
  <si>
    <t>How satisfied are you with the recognition you receive for doing a good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</si>
  <si>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</si>
  <si>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</si>
  <si>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</si>
  <si>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Female</t>
  </si>
  <si>
    <t>Hisp</t>
  </si>
  <si>
    <t>HQ</t>
  </si>
  <si>
    <t>Military</t>
  </si>
  <si>
    <t>Retire</t>
  </si>
  <si>
    <t>Leaving</t>
  </si>
  <si>
    <t>Percentage</t>
  </si>
  <si>
    <t>Label</t>
  </si>
  <si>
    <t>Age Group</t>
  </si>
  <si>
    <t>Racial Category</t>
  </si>
  <si>
    <t>Education</t>
  </si>
  <si>
    <t>Agency Tenure</t>
  </si>
  <si>
    <t>Federal Government Tenure</t>
  </si>
  <si>
    <t>Supervisory Status</t>
  </si>
  <si>
    <t>Pay Category/Grade</t>
  </si>
  <si>
    <t>Federal Tenure</t>
  </si>
  <si>
    <t>Increases2</t>
  </si>
  <si>
    <t>Decreases2</t>
  </si>
  <si>
    <t>Increases3</t>
  </si>
  <si>
    <t>Decreases3</t>
  </si>
  <si>
    <t>Diff2</t>
  </si>
  <si>
    <t>Diff3</t>
  </si>
  <si>
    <t>Diff4</t>
  </si>
  <si>
    <t>Largest Increases since 2018</t>
  </si>
  <si>
    <t>Largest Increases in Percent Positive since 2018</t>
  </si>
  <si>
    <t>Largest Increases since 2017</t>
  </si>
  <si>
    <t>Largest Increases in Percent Positive since 2017</t>
  </si>
  <si>
    <t>Largest Decreases since 2018</t>
  </si>
  <si>
    <t>Largest Decreases in Percent Positive since 2018</t>
  </si>
  <si>
    <t>Largest Decreases since 2017</t>
  </si>
  <si>
    <t>Largest Decreases in Percent Positive since 2017</t>
  </si>
  <si>
    <t>Pos2017</t>
  </si>
  <si>
    <t>Pos2018</t>
  </si>
  <si>
    <t>Managers promote communication among different work units (for example, about projects, goals, needed resources).</t>
  </si>
  <si>
    <t>Pos2019</t>
  </si>
  <si>
    <t>Senior leaders demonstrate support for Work-Life programs.</t>
  </si>
  <si>
    <t>Bachelor's Degree</t>
  </si>
  <si>
    <t>2020 ENGAGEMENT INDEX</t>
  </si>
  <si>
    <t>Pos2020</t>
  </si>
  <si>
    <t>Largest Increases since 2019</t>
  </si>
  <si>
    <t>Largest Increases in Percent Positive since 2019</t>
  </si>
  <si>
    <t>Largest Decreases since 2019</t>
  </si>
  <si>
    <t>Largest Decreases in Percent Positive since 2019</t>
  </si>
  <si>
    <t>Federal Energy Regulatory Commission</t>
  </si>
  <si>
    <t>CENSUS</t>
  </si>
  <si>
    <t>Sept 17 - Oct 29, 2020</t>
  </si>
  <si>
    <t>How satisfied are you with your involvement in decisions that affect your work?</t>
  </si>
  <si>
    <t>White</t>
  </si>
  <si>
    <t>Senior Leader</t>
  </si>
  <si>
    <t>Federal Wage System</t>
  </si>
  <si>
    <t>Black or African American</t>
  </si>
  <si>
    <t>Manager</t>
  </si>
  <si>
    <t>GS 1-6</t>
  </si>
  <si>
    <t>All other races</t>
  </si>
  <si>
    <t>Supervisor</t>
  </si>
  <si>
    <t>GS 7-12</t>
  </si>
  <si>
    <t>Team Leader</t>
  </si>
  <si>
    <t>GS 13-15</t>
  </si>
  <si>
    <t>Non-Supervisor</t>
  </si>
  <si>
    <t>Senior Executive Service</t>
  </si>
  <si>
    <t>Senior Level (SL) or Scientific or Professional (ST)</t>
  </si>
  <si>
    <t>Other</t>
  </si>
  <si>
    <t>Increases4</t>
  </si>
  <si>
    <t>Decreases4</t>
  </si>
  <si>
    <t>Response
Type</t>
  </si>
  <si>
    <t>Item Text</t>
  </si>
  <si>
    <t>Percent
Positive
%</t>
  </si>
  <si>
    <t>Strongly
Agree/ Very
Good/ Very
Satisfied
%</t>
  </si>
  <si>
    <t>Agree/
Good/
Satisfied
%</t>
  </si>
  <si>
    <t>Neither
Agree nor
Disagree/
Fair/ Neither
Satisfied 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</si>
  <si>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</si>
  <si>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</si>
  <si>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</si>
  <si>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</si>
  <si>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</si>
  <si>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</si>
  <si>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</si>
  <si>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</si>
  <si>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</si>
  <si>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
N</t>
  </si>
  <si>
    <t>Agree-disagree</t>
  </si>
  <si>
    <t>*I am given a real opportunity to improve my skills in my organization.</t>
  </si>
  <si>
    <t>N/A</t>
  </si>
  <si>
    <t>*My workload is reasonable.</t>
  </si>
  <si>
    <t>*My talents are used well in the workplace.</t>
  </si>
  <si>
    <t>*I know how my work relates to the agency's goals.</t>
  </si>
  <si>
    <t>*I can disclose a suspected violation of any law, rule or regulation without fear of reprisal.</t>
  </si>
  <si>
    <t>*The people I work with cooperate to get the job done.</t>
  </si>
  <si>
    <t>*In my work unit, differences in performance are recognized in a meaningful way.</t>
  </si>
  <si>
    <t>*My work unit has the job-relevant knowledge and skills necessary to accomplish organizational goals.</t>
  </si>
  <si>
    <t>*I recommend my organization as a good place to work.</t>
  </si>
  <si>
    <t>*I believe the results of this survey will be used to make my agency a better place to work.</t>
  </si>
  <si>
    <t>Good-poor</t>
  </si>
  <si>
    <t>*Managers communicate the goals of the organization.</t>
  </si>
  <si>
    <t>Satisfied-dissatisfied</t>
  </si>
  <si>
    <t>*How satisfied are you with your involvement in decisions that affect your work?</t>
  </si>
  <si>
    <t>*How satisfied are you with the information you receive from management on what's going on 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</si>
  <si>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</si>
  <si>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</si>
  <si>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</si>
  <si>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</si>
  <si>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"Do Not Know"</t>
    </r>
  </si>
  <si>
    <r>
      <rPr>
        <sz val="10"/>
        <color rgb="FF000000"/>
        <rFont val="Calibri"/>
      </rPr>
      <t>The Dashboard only includes items 1-38, excluding item 11.</t>
    </r>
  </si>
  <si>
    <r>
      <rPr>
        <sz val="10"/>
        <color rgb="FF000000"/>
        <rFont val="Calibri"/>
      </rPr>
      <t>Percentages are weighted to represent the Agency's population.</t>
    </r>
  </si>
  <si>
    <r>
      <rPr>
        <sz val="10"/>
        <color rgb="FF000000"/>
        <rFont val="Calibri"/>
      </rPr>
      <t>When responding to the Core OPM FEVS questions 1 through 38, respondents were asked to share their work experiences since the last OPM FEVS administration (June 2019).</t>
    </r>
  </si>
  <si>
    <r>
      <rPr>
        <sz val="10"/>
        <color rgb="FF000000"/>
        <rFont val="Calibri"/>
      </rPr>
      <t>Source: 2020 OPM Federal Employee Viewpoint Survey</t>
    </r>
  </si>
  <si>
    <t>11. In my work unit poor performers usually:</t>
  </si>
  <si>
    <t>N</t>
  </si>
  <si>
    <t>%</t>
  </si>
  <si>
    <t xml:space="preserve"> </t>
  </si>
  <si>
    <t>Remain in the work unit and improve their performance over time</t>
  </si>
  <si>
    <t>Remain in the work unit and continue to underperform</t>
  </si>
  <si>
    <t>Leave the work unit - removed or transferred</t>
  </si>
  <si>
    <t>Leave the work unit - quit</t>
  </si>
  <si>
    <t>There are no poor performers in my work unit</t>
  </si>
  <si>
    <t>Item Response Total</t>
  </si>
  <si>
    <t>Do Not Know</t>
  </si>
  <si>
    <t>--</t>
  </si>
  <si>
    <t>Total</t>
  </si>
  <si>
    <r>
      <rPr>
        <sz val="10"/>
        <color rgb="FF000000"/>
        <rFont val="Calibri"/>
      </rPr>
      <t>"Do Not Know" responses are not included in percentage calculations.</t>
    </r>
  </si>
  <si>
    <r>
      <rPr>
        <sz val="10"/>
        <color rgb="FF000000"/>
        <rFont val="Calibri"/>
      </rPr>
      <t>The rows above do not include results for any year when there were fewer than 4 completed surveys.</t>
    </r>
  </si>
  <si>
    <t>Year</t>
  </si>
  <si>
    <t>*I know how my work relates to the agency's goals and priorities.</t>
  </si>
  <si>
    <t>*The workforce has the job-relevant knowledge and skills necessary to accomplish organizational goals.</t>
  </si>
  <si>
    <t>*Managers communicate the goals and priorities of the organization.</t>
  </si>
  <si>
    <r>
      <rPr>
        <sz val="10"/>
        <color rgb="FF000000"/>
        <rFont val="Calibri"/>
      </rPr>
      <t>The Trending Dashboard only includes items 1-38, excluding item 11.</t>
    </r>
  </si>
  <si>
    <t>COVID-19 Pandemic: Background</t>
  </si>
  <si>
    <t>When responding to questions 39 through 57, respondents were asked to think of their experiences during the COVID-19 pandemic (for much of the Federal government, pandemic responses began in March 2020), unless otherwise instructed.</t>
  </si>
  <si>
    <r>
      <t xml:space="preserve">39. During the COVID-19 pandemic, on average what percentage of your work time have you been </t>
    </r>
    <r>
      <rPr>
        <b/>
        <i/>
        <u/>
        <sz val="11"/>
        <color rgb="FF000000"/>
        <rFont val="calibri"/>
      </rPr>
      <t>physically present</t>
    </r>
    <r>
      <rPr>
        <b/>
        <i/>
        <sz val="11"/>
        <color rgb="FF000000"/>
        <rFont val="Calibri"/>
      </rPr>
      <t xml:space="preserve"> at your agency worksite (including headquarters, bureau, field offices, etc.)?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</si>
  <si>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100% of my work time</t>
  </si>
  <si>
    <t>At least 75% but less than 100%</t>
  </si>
  <si>
    <t>At least 50% but less than 75%</t>
  </si>
  <si>
    <t>At least 25% but less than 50%</t>
  </si>
  <si>
    <t>Less than 25%</t>
  </si>
  <si>
    <t>I have not been physically present at my agency worksite during the pandemic</t>
  </si>
  <si>
    <r>
      <t xml:space="preserve">41. What type(s) of leave have you used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pandemic? (Mark all that apply)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</si>
  <si>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Leave under the Emergency Paid Sick Leave Act (part of the Families First Coronavirus Response Act)</t>
  </si>
  <si>
    <t>Annual leave</t>
  </si>
  <si>
    <t>Sick leave</t>
  </si>
  <si>
    <t>Weather and safety leave</t>
  </si>
  <si>
    <t>Administrative leave</t>
  </si>
  <si>
    <t>Other paid leave (e.g., comp time, credit hours)</t>
  </si>
  <si>
    <t>Unpaid leave (e.g., LWOP)</t>
  </si>
  <si>
    <t>I have not used leave because of the pandemic</t>
  </si>
  <si>
    <t>Total (percents will add to more than 100% because respondents could choose more than one response option)</t>
  </si>
  <si>
    <r>
      <t xml:space="preserve">If the response to item 41 was "I have not used leave because of the pandemic", item 41a was skipped.
41a. During the COVID-19 pandemic, what percentage of your total work time have you used leave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pandemic?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</si>
  <si>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42. How have you changed your participation in alternative work schedules (AWS)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COVID-19 pandemic?  Examples of AWS include compressed work and flexible work schedule.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</si>
  <si>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1"/>
        <color rgb="FF000000"/>
        <rFont val="calibri"/>
      </rPr>
      <t>I began</t>
    </r>
    <r>
      <rPr>
        <sz val="11"/>
        <color rgb="FF000000"/>
        <rFont val="Calibri"/>
      </rPr>
      <t xml:space="preserve"> an alternative work schedule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</si>
  <si>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u/>
        <sz val="11"/>
        <color rgb="FF000000"/>
        <rFont val="calibri"/>
      </rPr>
      <t>I ended</t>
    </r>
    <r>
      <rPr>
        <sz val="11"/>
        <color rgb="FF000000"/>
        <rFont val="Calibri"/>
      </rPr>
      <t xml:space="preserve"> my usual alternative work schedule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</si>
  <si>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 change because of the pandemic</t>
  </si>
  <si>
    <t>Percentages are weighted to represent the Agency's population.</t>
  </si>
  <si>
    <t>Source: 2020 OPM Federal Employee Viewpoint Survey</t>
  </si>
  <si>
    <t>COVID-19 Pandemic: Telework</t>
  </si>
  <si>
    <r>
      <t xml:space="preserve">40. Please select the response that BEST describes </t>
    </r>
    <r>
      <rPr>
        <b/>
        <i/>
        <u/>
        <sz val="11"/>
        <color rgb="FF000000"/>
        <rFont val="calibri"/>
      </rPr>
      <t>your teleworking schedule</t>
    </r>
    <r>
      <rPr>
        <b/>
        <i/>
        <sz val="11"/>
        <color rgb="FF000000"/>
        <rFont val="Calibri"/>
      </rPr>
      <t xml:space="preserve"> (1) BEFORE the COVID-19 pandemic, (2) DURING the PEAK of the pandemic, and (3) AS OF the date you responded to this survey.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</si>
  <si>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BEFORE the COVID-19 pandemic</t>
  </si>
  <si>
    <t xml:space="preserve">DURING the PEAK of the
pandemic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</si>
  <si>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 OF the date you responded
to this survey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</si>
  <si>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 telework every work day</t>
  </si>
  <si>
    <t>I telework 3 or 4 days per week</t>
  </si>
  <si>
    <t>I telework 1 or 2 days per week</t>
  </si>
  <si>
    <t>I telework, but only about 1 or 2 days per month</t>
  </si>
  <si>
    <t>I telework very infrequently, on an unscheduled or short-term basis</t>
  </si>
  <si>
    <r>
      <t xml:space="preserve">I </t>
    </r>
    <r>
      <rPr>
        <u/>
        <sz val="11"/>
        <color rgb="FF000000"/>
        <rFont val="calibri"/>
      </rPr>
      <t>do not</t>
    </r>
    <r>
      <rPr>
        <sz val="11"/>
        <color rgb="FF000000"/>
        <rFont val="Calibri"/>
      </rPr>
      <t xml:space="preserve"> telework because I have to be physically present on the job (e.g., law enforcement officers, TSA agent, border patrol agent, security personnel)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</si>
  <si>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</t>
    </r>
    <r>
      <rPr>
        <u/>
        <sz val="11"/>
        <color rgb="FF000000"/>
        <rFont val="calibri"/>
      </rPr>
      <t>do not</t>
    </r>
    <r>
      <rPr>
        <sz val="11"/>
        <color rgb="FF000000"/>
        <rFont val="Calibri"/>
      </rPr>
      <t xml:space="preserve"> telework because of technical issues (e.g., connectivity, inadequate equipment) that prevent me from teleworking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</si>
  <si>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</t>
    </r>
    <r>
      <rPr>
        <u/>
        <sz val="11"/>
        <color rgb="FF000000"/>
        <rFont val="calibri"/>
      </rPr>
      <t>do not</t>
    </r>
    <r>
      <rPr>
        <sz val="11"/>
        <color rgb="FF000000"/>
        <rFont val="Calibri"/>
      </rPr>
      <t xml:space="preserve"> telework because I did not receive approval to do so, even though I have the kind of job where I can telework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</si>
  <si>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</t>
    </r>
    <r>
      <rPr>
        <u/>
        <sz val="11"/>
        <color rgb="FF000000"/>
        <rFont val="calibri"/>
      </rPr>
      <t>do not</t>
    </r>
    <r>
      <rPr>
        <sz val="11"/>
        <color rgb="FF000000"/>
        <rFont val="Calibri"/>
      </rPr>
      <t xml:space="preserve"> telework because I choose not to telework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</si>
  <si>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Telework Trends</t>
  </si>
  <si>
    <r>
      <t xml:space="preserve">40. Please select the response that BEST describes </t>
    </r>
    <r>
      <rPr>
        <b/>
        <i/>
        <u/>
        <sz val="11"/>
        <color rgb="FF000000"/>
        <rFont val="calibri"/>
      </rPr>
      <t>your teleworking schedule</t>
    </r>
    <r>
      <rPr>
        <b/>
        <i/>
        <sz val="11"/>
        <color rgb="FF000000"/>
        <rFont val="Calibri"/>
      </rPr>
      <t>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</si>
  <si>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2020
(BEFORE the COVID-19
pandemic)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</si>
  <si>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Trending for the Telework (Q40) question is based on the "BEFORE the COVID-19 pandemic" responses.</t>
  </si>
  <si>
    <t>The rows above do not include results for any year when there were fewer than 4 completed surveys.</t>
  </si>
  <si>
    <t>COVID-19 Pandemic: Employee Supports</t>
  </si>
  <si>
    <r>
      <t xml:space="preserve">43. How has your organization supported your </t>
    </r>
    <r>
      <rPr>
        <b/>
        <i/>
        <u/>
        <sz val="11"/>
        <color rgb="FF000000"/>
        <rFont val="calibri"/>
      </rPr>
      <t>well-being</t>
    </r>
    <r>
      <rPr>
        <b/>
        <i/>
        <sz val="11"/>
        <color rgb="FF000000"/>
        <rFont val="Calibri"/>
      </rPr>
      <t xml:space="preserve"> needs during the COVID-19 pandemic?
</t>
    </r>
    <r>
      <rPr>
        <b/>
        <i/>
        <sz val="11"/>
        <color rgb="FF000000"/>
        <rFont val="Calibri"/>
      </rPr>
      <t xml:space="preserve">For each support listed, choose the best response from one of the 3 columns: (1) those supports you needed and have been </t>
    </r>
    <r>
      <rPr>
        <b/>
        <i/>
        <u/>
        <sz val="11"/>
        <color rgb="FF000000"/>
        <rFont val="calibri"/>
      </rPr>
      <t>available</t>
    </r>
    <r>
      <rPr>
        <b/>
        <i/>
        <sz val="11"/>
        <color rgb="FF000000"/>
        <rFont val="Calibri"/>
      </rPr>
      <t xml:space="preserve"> to you, (2) those needed but </t>
    </r>
    <r>
      <rPr>
        <b/>
        <i/>
        <u/>
        <sz val="11"/>
        <color rgb="FF000000"/>
        <rFont val="calibri"/>
      </rPr>
      <t>not available</t>
    </r>
    <r>
      <rPr>
        <b/>
        <i/>
        <sz val="11"/>
        <color rgb="FF000000"/>
        <rFont val="Calibri"/>
      </rPr>
      <t xml:space="preserve"> to you, and (3) those supports you have not currently needed.</t>
    </r>
    <r>
      <rPr>
        <b/>
        <i/>
        <sz val="11"/>
        <color rgb="FF000000"/>
        <rFont val="Calibri"/>
      </rPr>
      <t xml:space="preserve">                                                                          </t>
    </r>
  </si>
  <si>
    <r>
      <t xml:space="preserve">Needed and </t>
    </r>
    <r>
      <rPr>
        <b/>
        <u/>
        <sz val="11"/>
        <color rgb="FF000000"/>
        <rFont val="calibri"/>
      </rPr>
      <t>available</t>
    </r>
    <r>
      <rPr>
        <b/>
        <sz val="11"/>
        <color rgb="FF000000"/>
        <rFont val="Calibri"/>
      </rPr>
      <t xml:space="preserve"> to me</t>
    </r>
    <r>
      <rPr>
        <b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</si>
  <si>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 Needed, but </t>
    </r>
    <r>
      <rPr>
        <b/>
        <u/>
        <sz val="11"/>
        <color rgb="FF000000"/>
        <rFont val="calibri"/>
      </rPr>
      <t>not available</t>
    </r>
    <r>
      <rPr>
        <b/>
        <sz val="11"/>
        <color rgb="FF000000"/>
        <rFont val="Calibri"/>
      </rPr>
      <t xml:space="preserve"> 
</t>
    </r>
    <r>
      <rPr>
        <b/>
        <sz val="11"/>
        <color rgb="FF000000"/>
        <rFont val="Calibri"/>
      </rPr>
      <t>to me</t>
    </r>
    <r>
      <rPr>
        <b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</si>
  <si>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Not needed by me now</t>
  </si>
  <si>
    <t>43A. Expanded telework</t>
  </si>
  <si>
    <t>43B. Expanded work schedule flexibilities</t>
  </si>
  <si>
    <t>43C. Expanded leave policies</t>
  </si>
  <si>
    <t>43D. More information on available leave policies</t>
  </si>
  <si>
    <t>43E. Expanded mental health resources (e.g., assistance with stress of COVID-19)</t>
  </si>
  <si>
    <t>43F. Expanded physical health resources (e.g., temperature checks, COVID-19 illness testing) at my agency worksite</t>
  </si>
  <si>
    <t>43G. Timely communication about possible COVID-19 illness at my agency worksite</t>
  </si>
  <si>
    <t>43H. Protection of employees at higher risk for severe illness from COVID-19 exposure</t>
  </si>
  <si>
    <t>43I. Limited access to my agency worksite buildings/facilities (e.g., closures, limits on activities with external visitors/groups)</t>
  </si>
  <si>
    <t>43J. Social distancing (e.g., limits on group size, reduced access to common areas) in my agency worksite</t>
  </si>
  <si>
    <t>43K. Rearranged workspaces to maximize social distancing</t>
  </si>
  <si>
    <t>43L. Encouraged use of personal protective equipment (PPE) or other safety equipment in my agency worksite</t>
  </si>
  <si>
    <t>43M. Cleaning and sanitizing supplies available to reduce risk of illness in my agency worksite</t>
  </si>
  <si>
    <t>43N. Training for all employees on health and safety protocols</t>
  </si>
  <si>
    <t>44. During the COVID-19 pandemic my organization's senior leaders have demonstrated commitment to employee health and safety.</t>
  </si>
  <si>
    <t>Strongly Agree</t>
  </si>
  <si>
    <t>Agree</t>
  </si>
  <si>
    <t>Neither Agree nor Disagree</t>
  </si>
  <si>
    <t>Disagree</t>
  </si>
  <si>
    <t>Strongly Disagree</t>
  </si>
  <si>
    <t>No Basis to Judge</t>
  </si>
  <si>
    <t>45. During the COVID-19 pandemic my organization's senior leaders have supported policies and procedures to protect employee health and safety.</t>
  </si>
  <si>
    <t>46. During the COVID-19 pandemic my organization's senior leaders have provided effective communications about the pandemic.</t>
  </si>
  <si>
    <t>47. During the COVID-19 pandemic my supervisor has shown concern for my health and safety.</t>
  </si>
  <si>
    <t>48. During the COVID-19 pandemic my supervisor has supported my efforts to stay healthy and safe while working.</t>
  </si>
  <si>
    <t>49. During the COVID-19 pandemic my supervisor has created an environment where I can voice my concerns about staying healthy and safe.</t>
  </si>
  <si>
    <t>"No Basis to Judge" responses are not included in percentage calculations.</t>
  </si>
  <si>
    <t>COVID-19 Pandemic: Work Supports</t>
  </si>
  <si>
    <r>
      <t xml:space="preserve">50. How has your organization supported </t>
    </r>
    <r>
      <rPr>
        <b/>
        <i/>
        <u/>
        <sz val="11"/>
        <color rgb="FF000000"/>
        <rFont val="calibri"/>
      </rPr>
      <t>your work</t>
    </r>
    <r>
      <rPr>
        <b/>
        <i/>
        <sz val="11"/>
        <color rgb="FF000000"/>
        <rFont val="Calibri"/>
      </rPr>
      <t xml:space="preserve"> during the COVID-19 pandemic?
</t>
    </r>
    <r>
      <rPr>
        <b/>
        <i/>
        <sz val="11"/>
        <color rgb="FF000000"/>
        <rFont val="Calibri"/>
      </rPr>
      <t xml:space="preserve">For each support listed choose the best response from one of the 3 columns: (1) those supports you needed and have been </t>
    </r>
    <r>
      <rPr>
        <b/>
        <i/>
        <u/>
        <sz val="11"/>
        <color rgb="FF000000"/>
        <rFont val="calibri"/>
      </rPr>
      <t>available</t>
    </r>
    <r>
      <rPr>
        <b/>
        <i/>
        <sz val="11"/>
        <color rgb="FF000000"/>
        <rFont val="Calibri"/>
      </rPr>
      <t xml:space="preserve"> to you, (2) those you needed but </t>
    </r>
    <r>
      <rPr>
        <b/>
        <i/>
        <u/>
        <sz val="11"/>
        <color rgb="FF000000"/>
        <rFont val="calibri"/>
      </rPr>
      <t>not available</t>
    </r>
    <r>
      <rPr>
        <b/>
        <i/>
        <sz val="11"/>
        <color rgb="FF000000"/>
        <rFont val="Calibri"/>
      </rPr>
      <t xml:space="preserve"> to you, and (3) those supports you have not currently needed.</t>
    </r>
    <r>
      <rPr>
        <b/>
        <i/>
        <sz val="11"/>
        <color rgb="FF000000"/>
        <rFont val="Calibri"/>
      </rPr>
      <t xml:space="preserve">                                                                                   </t>
    </r>
  </si>
  <si>
    <t>50A. Consistent communication (e.g., organizational status, what to expect)</t>
  </si>
  <si>
    <t>50B. Training for new/changed work or work processes because of the pandemic</t>
  </si>
  <si>
    <t>50C. Reallocation of resources (e.g., staffing, budget, materials) to support changes in work because of the pandemic</t>
  </si>
  <si>
    <t>50D. Help with commuting issues (e.g., alternatives to public transportation)</t>
  </si>
  <si>
    <t>50E. Options for work/business travel</t>
  </si>
  <si>
    <t>50F. Information on remote work policies, procedures, and expectations</t>
  </si>
  <si>
    <t>50G. Training on how to work remotely</t>
  </si>
  <si>
    <t>50H. Equipment and technology for working remotely (e.g., laptops, cell phone, Information Technology infrastructure)</t>
  </si>
  <si>
    <t>50I. Expanded collaboration tools (e.g., video conferencing, teleconferencing)</t>
  </si>
  <si>
    <t>50J. Expanded training for using remote work tools and applications</t>
  </si>
  <si>
    <t>50K. Expanded Information Technology (IT) support</t>
  </si>
  <si>
    <t>50L. Information about data security policies and procedures</t>
  </si>
  <si>
    <t>51. Does the type of work you do require you to be physically present at a worksite (e.g., border patrol agent, TSA agent, meat inspector)?</t>
  </si>
  <si>
    <t>Yes</t>
  </si>
  <si>
    <t>No</t>
  </si>
  <si>
    <t>COVID-19 Pandemic: Work Effects</t>
  </si>
  <si>
    <t>52. How disruptive has the COVID-19 pandemic been to your ability to do your work?</t>
  </si>
  <si>
    <t>Extremely</t>
  </si>
  <si>
    <t>Very</t>
  </si>
  <si>
    <t>Somewhat</t>
  </si>
  <si>
    <t>Slightly</t>
  </si>
  <si>
    <t>Not at All</t>
  </si>
  <si>
    <t>53. How have your work demands changed because of the COVID-19 pandemic?</t>
  </si>
  <si>
    <t>Greatly Increased</t>
  </si>
  <si>
    <t>Somewhat Increased</t>
  </si>
  <si>
    <t>About the Same</t>
  </si>
  <si>
    <t>Somewhat Decreased</t>
  </si>
  <si>
    <t>Greatly Decreased</t>
  </si>
  <si>
    <t>56. In the phased return of employees to the agency worksite (i.e., opening up government), my organization has made employee safety a top priority.</t>
  </si>
  <si>
    <t>57. Based on my organization's handling of the COVID-19 pandemic, I believe my organization will respond effectively to future emergencies.</t>
  </si>
  <si>
    <r>
      <t xml:space="preserve">Please answer the question below thinking of your experiences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 (for much of the Federal government, pandemic responses began in March 2020).</t>
    </r>
    <r>
      <rPr>
        <b/>
        <i/>
        <sz val="11"/>
        <color rgb="FF000000"/>
        <rFont val="Calibri"/>
      </rPr>
      <t xml:space="preserve">                            </t>
    </r>
  </si>
  <si>
    <r>
      <t xml:space="preserve">54A.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met the needs of our customers.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</si>
  <si>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Always</t>
  </si>
  <si>
    <t>Most of the Time</t>
  </si>
  <si>
    <t>Sometimes</t>
  </si>
  <si>
    <t>Rarely</t>
  </si>
  <si>
    <t>Never</t>
  </si>
  <si>
    <r>
      <t xml:space="preserve">54B.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contributed positively to my agency's performance.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</si>
  <si>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54C.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produced high-quality work.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</si>
  <si>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54D.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adapted to changing priorities.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</si>
  <si>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54E.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successfully collaborated.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</si>
  <si>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54F. </t>
    </r>
    <r>
      <rPr>
        <b/>
        <i/>
        <u/>
        <sz val="11"/>
        <color rgb="FF000000"/>
        <rFont val="calibri"/>
      </rPr>
      <t>Prior to</t>
    </r>
    <r>
      <rPr>
        <b/>
        <i/>
        <sz val="11"/>
        <color rgb="FF000000"/>
        <rFont val="Calibri"/>
      </rPr>
      <t xml:space="preserve"> the COVID-19 pandemic, my work unit achieved our goals.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</si>
  <si>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Please answer the question below thinking of your experiences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 (for much of the Federal government, pandemic responses began in March 2020).</t>
    </r>
    <r>
      <rPr>
        <b/>
        <i/>
        <sz val="11"/>
        <color rgb="FF000000"/>
        <rFont val="Calibri"/>
      </rPr>
      <t xml:space="preserve">                              </t>
    </r>
  </si>
  <si>
    <r>
      <t xml:space="preserve">55A.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met the needs of our customers.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</si>
  <si>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55B.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contributed positively to my agency's performance.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</si>
  <si>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55C.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produced high-quality work.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</si>
  <si>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55D.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adapted to changing priorities.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</si>
  <si>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55E.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successfully collaborated.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</si>
  <si>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55F. </t>
    </r>
    <r>
      <rPr>
        <b/>
        <i/>
        <u/>
        <sz val="11"/>
        <color rgb="FF000000"/>
        <rFont val="calibri"/>
      </rPr>
      <t>During</t>
    </r>
    <r>
      <rPr>
        <b/>
        <i/>
        <sz val="11"/>
        <color rgb="FF000000"/>
        <rFont val="Calibri"/>
      </rPr>
      <t xml:space="preserve"> the COVID-19 pandemic, my work unit has achieved our goals.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</si>
  <si>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When responding to questions 58 through 64 about Work-Life programs, respondents were asked to share their work experiences since the last OPM FEVS administration (June 2019).</t>
  </si>
  <si>
    <t>58. How satisfied are you with the Telework program in your agency?</t>
  </si>
  <si>
    <t>Satisfaction
%</t>
  </si>
  <si>
    <t>All Response
Options %</t>
  </si>
  <si>
    <t>Very Satisfied</t>
  </si>
  <si>
    <t>Satisfied</t>
  </si>
  <si>
    <t>Neither Satisfied nor Dissatisfied</t>
  </si>
  <si>
    <t>Dissatisfied</t>
  </si>
  <si>
    <t>Very Dissatisfied</t>
  </si>
  <si>
    <t>I choose not to participate in this program</t>
  </si>
  <si>
    <t>This program is not available to me</t>
  </si>
  <si>
    <t>I am unaware of this program</t>
  </si>
  <si>
    <t>59. Which of the following Work-Life programs have you participated in or used at your agency within the last 12 months? (Mark all that apply)</t>
  </si>
  <si>
    <t>Alternative Work Schedules (for example, compressed work schedule, flexible work schedule)</t>
  </si>
  <si>
    <t>Health and Wellness Programs (for example, onsite exercise, flu vaccination, medical screening, CPR training, Health and wellness fair)</t>
  </si>
  <si>
    <t>Employee Assistance Program - EAP (for example, short-term counseling, referral services, legal services, education services)</t>
  </si>
  <si>
    <t>Child Care Programs (for example, child care center, parenting classes and support groups, back-up care, subsidy, flexible spending account)</t>
  </si>
  <si>
    <t>Elder Care Programs (for example, elder/adult care, support groups, resources)</t>
  </si>
  <si>
    <t>None listed above</t>
  </si>
  <si>
    <t>Note: This item was not in the 2018 OPM FEVS.</t>
  </si>
  <si>
    <t>60. How satisfied are you with the following Work-Life programs in your agency? Alternative Work Schedules (for example, compressed work schedule, flexible work schedule)</t>
  </si>
  <si>
    <t>I choose not to participate in these programs</t>
  </si>
  <si>
    <t>These programs are not available to me</t>
  </si>
  <si>
    <t>I am unaware of these programs</t>
  </si>
  <si>
    <t>61. How satisfied are you with the following Work-Life programs in your agency? Health and Wellness Programs (for example, onsite exercise, flu vaccination, medical screening, CPR training, health and wellness fair)</t>
  </si>
  <si>
    <t>62. How satisfied are you with the following Work-Life programs in your agency? Employee Assistance Program - EAP (for example, short-term counseling, referral services, legal services, education services)</t>
  </si>
  <si>
    <t>63. How satisfied are you with the following Work-Life programs in your agency? Child Care Programs (for example, child care center, parenting classes and support groups, back-up care, subsidy, flexible spending account)</t>
  </si>
  <si>
    <t>64. How satisfied are you with the following Work-Life programs in your agency? Elder Care Programs (for example, elder/adult care, support groups, resources)</t>
  </si>
  <si>
    <t>Work-Life</t>
  </si>
  <si>
    <r>
      <t xml:space="preserve">65. Which of the following paid and unpaid </t>
    </r>
    <r>
      <rPr>
        <b/>
        <i/>
        <u/>
        <sz val="11"/>
        <color rgb="FF000000"/>
        <rFont val="calibri"/>
      </rPr>
      <t>child care</t>
    </r>
    <r>
      <rPr>
        <b/>
        <i/>
        <sz val="11"/>
        <color rgb="FF000000"/>
        <rFont val="Calibri"/>
      </rPr>
      <t xml:space="preserve"> arrangements have you used to perform your work responsibilities during the COVID-19 pandemic? (Mark all that apply)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</si>
  <si>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 do not have any child care responsibilities</t>
  </si>
  <si>
    <t>No arrangements needed to manage child care responsibilities (e.g., older children)</t>
  </si>
  <si>
    <t>Child care in my own home (e.g., other parent, relative, nanny, au pair)</t>
  </si>
  <si>
    <t>Alternative work arrangement (e.g., telework, flexible work schedule)</t>
  </si>
  <si>
    <t>Child care center</t>
  </si>
  <si>
    <t>Paid leave</t>
  </si>
  <si>
    <t>Unpaid leave</t>
  </si>
  <si>
    <t>Child care in someone else’s home (e.g., relative or neighbor, professional child care provider)</t>
  </si>
  <si>
    <t>Respite care (temporary care of a sick or disabled child, providing relief for their usual caregiver)</t>
  </si>
  <si>
    <t>Agency emergency back-up care program</t>
  </si>
  <si>
    <t>Resource and referral services for dependent child care</t>
  </si>
  <si>
    <t>Other services/arrangements</t>
  </si>
  <si>
    <t>Note: "I do not have any child care responsibilities" and "No arrangements needed to manage child care responsibilities (e.g., older children)" response options are mutually exclusive; respondents could not select either of these options and any other response option.</t>
  </si>
  <si>
    <r>
      <t xml:space="preserve">66. Which of the following paid and unpaid </t>
    </r>
    <r>
      <rPr>
        <b/>
        <i/>
        <u/>
        <sz val="11"/>
        <color rgb="FF000000"/>
        <rFont val="calibri"/>
      </rPr>
      <t>elder/adult care</t>
    </r>
    <r>
      <rPr>
        <b/>
        <i/>
        <sz val="11"/>
        <color rgb="FF000000"/>
        <rFont val="Calibri"/>
      </rPr>
      <t xml:space="preserve"> arrangements have you used to perform your work responsibilities during the COVID-19 pandemic? (Mark all that apply)</t>
    </r>
    <r>
      <rPr>
        <b/>
        <i/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</si>
  <si>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 do not have any elder/adult care responsibilities</t>
  </si>
  <si>
    <t>No arrangements needed to manage elder/adult care responsibilities (e.g., elder can manage tasks of everyday living)</t>
  </si>
  <si>
    <t>Elder/adult day care center</t>
  </si>
  <si>
    <t>Long-term care insurance</t>
  </si>
  <si>
    <t>Respite care (temporary care of a sick or disabled adult/elder, providing relief for their usual caregiver)</t>
  </si>
  <si>
    <t>Note: "I do not have any elder/adult care responsibilities" and "No arrangements needed to manage elder/adult care responsibilities (e.g., elder can manage tasks of everyday living)" response options are mutually exclusive; respondents could not select either of these options and any other response option.</t>
  </si>
  <si>
    <t>67. During the COVID-19 pandemic, how disruptive have school closures/changes been to your ability to do your work?</t>
  </si>
  <si>
    <t>I do not have responsibility for school-aged children</t>
  </si>
  <si>
    <t>Does Not Apply</t>
  </si>
  <si>
    <t>68. During the COVID-19 pandemic, how disruptive have changes to your children's day care been to your ability to do your work?</t>
  </si>
  <si>
    <t>I do not have responsibility for children who need day care</t>
  </si>
  <si>
    <t>"I do not have responsibility for school-aged children", "I do not have responsibility for children who need day care", and "Does Not Apply" responses are not included in percentage calculations.</t>
  </si>
  <si>
    <t>My Employment Demographics</t>
  </si>
  <si>
    <t>Where do you work?</t>
  </si>
  <si>
    <t>Headquarters</t>
  </si>
  <si>
    <t>Field</t>
  </si>
  <si>
    <t>Full-time telework (e.g., home office, telecenter)</t>
  </si>
  <si>
    <t>What is your supervisory status?</t>
  </si>
  <si>
    <t>What is your pay category/grade?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</si>
  <si>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</si>
  <si>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</si>
  <si>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</si>
  <si>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</si>
  <si>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</si>
  <si>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Are you:</t>
  </si>
  <si>
    <t>The spouse of a current active duty service member of the U.S. Armed Forces</t>
  </si>
  <si>
    <t>The spouse of a service member who retired or separated from active duty in the U.S. Armed Forces with a disability rating of 100 percent</t>
  </si>
  <si>
    <t>The widow(er) of a service member killed while on active duty in the U.S. Armed Forces</t>
  </si>
  <si>
    <t>None of the categories listed</t>
  </si>
  <si>
    <t>If the response to the previous question on if you are a military spouse was "None of the categories listed," this item was skipped.</t>
  </si>
  <si>
    <t>Have you been hired under the Military Spouse Non-Competitive Hiring Authority?</t>
  </si>
  <si>
    <t>How long have you been with the Federal Government (excluding military service)?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</si>
  <si>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</si>
  <si>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</si>
  <si>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</si>
  <si>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</si>
  <si>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</si>
  <si>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</si>
  <si>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</si>
  <si>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How long have you been with your current agency (for example, Department of Justice, Environmental Protection Agency)?</t>
  </si>
  <si>
    <r>
      <t xml:space="preserve">Please select the response that best describes your </t>
    </r>
    <r>
      <rPr>
        <b/>
        <i/>
        <u/>
        <sz val="11"/>
        <color rgb="FF000000"/>
        <rFont val="calibri"/>
      </rPr>
      <t>intention to leave your organization</t>
    </r>
    <r>
      <rPr>
        <b/>
        <i/>
        <sz val="11"/>
        <color rgb="FF000000"/>
        <rFont val="Calibri"/>
      </rPr>
      <t> (1) before the</t>
    </r>
    <r>
      <rPr>
        <b/>
        <i/>
        <sz val="11"/>
        <color rgb="FF000000"/>
        <rFont val="Calibri"/>
      </rPr>
      <t xml:space="preserve"> </t>
    </r>
    <r>
      <rPr>
        <b/>
        <i/>
        <sz val="11"/>
        <color rgb="FF000000"/>
        <rFont val="Calibri"/>
      </rPr>
      <t>COVID-19 pandemic and (2) today (the date you responded to this survey).</t>
    </r>
  </si>
  <si>
    <t>Are you considering leaving your organization within the next year, and if so, why?</t>
  </si>
  <si>
    <t>Before the
COVID-19
Pandemic
%</t>
  </si>
  <si>
    <t>Today
%</t>
  </si>
  <si>
    <t>Yes, to retire</t>
  </si>
  <si>
    <t>Yes, to take another job within the Federal Government</t>
  </si>
  <si>
    <t>Yes, to take another job outside the Federal Government</t>
  </si>
  <si>
    <t>Yes, other</t>
  </si>
  <si>
    <t>If the response to your considering leaving your organization did not differ between "Before the COVID-19 Pandemic" and "Today," this item was skipped.</t>
  </si>
  <si>
    <r>
      <t xml:space="preserve">Has your intention to leave your organization within the next year changed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COVID-19 pandemic?</t>
    </r>
    <r>
      <rPr>
        <b/>
        <i/>
        <sz val="11"/>
        <color rgb="FF000000"/>
        <rFont val="Calibri"/>
      </rPr>
      <t xml:space="preserve">       </t>
    </r>
  </si>
  <si>
    <r>
      <t xml:space="preserve">Please select the response that best describes your </t>
    </r>
    <r>
      <rPr>
        <b/>
        <i/>
        <u/>
        <sz val="11"/>
        <color rgb="FF000000"/>
        <rFont val="calibri"/>
      </rPr>
      <t>retirement plans</t>
    </r>
    <r>
      <rPr>
        <b/>
        <i/>
        <sz val="11"/>
        <color rgb="FF000000"/>
        <rFont val="Calibri"/>
      </rPr>
      <t xml:space="preserve"> (1) before the COVID-19 pandemic</t>
    </r>
    <r>
      <rPr>
        <b/>
        <i/>
        <sz val="11"/>
        <color rgb="FF000000"/>
        <rFont val="Calibri"/>
      </rPr>
      <t xml:space="preserve"> </t>
    </r>
    <r>
      <rPr>
        <b/>
        <i/>
        <sz val="11"/>
        <color rgb="FF000000"/>
        <rFont val="Calibri"/>
      </rPr>
      <t>and (2) today (the date you responded to this survey).</t>
    </r>
  </si>
  <si>
    <t>I am planning to retire:</t>
  </si>
  <si>
    <t>1 year</t>
  </si>
  <si>
    <t>2 years</t>
  </si>
  <si>
    <t>3 years</t>
  </si>
  <si>
    <t>4 years</t>
  </si>
  <si>
    <t>5 years</t>
  </si>
  <si>
    <t>More than 5 years</t>
  </si>
  <si>
    <t>If the response to your retirement plans did not differ between "Before the COVID-19 Pandemic" and "Today," this item was skipped.</t>
  </si>
  <si>
    <r>
      <t xml:space="preserve">Has your retirement plan changed </t>
    </r>
    <r>
      <rPr>
        <b/>
        <i/>
        <u/>
        <sz val="11"/>
        <color rgb="FF000000"/>
        <rFont val="calibri"/>
      </rPr>
      <t>because of</t>
    </r>
    <r>
      <rPr>
        <b/>
        <i/>
        <sz val="11"/>
        <color rgb="FF000000"/>
        <rFont val="Calibri"/>
      </rPr>
      <t xml:space="preserve"> the COVID-19 pandemic?</t>
    </r>
    <r>
      <rPr>
        <b/>
        <i/>
        <sz val="11"/>
        <color rgb="FF000000"/>
        <rFont val="Calibri"/>
      </rPr>
      <t xml:space="preserve">                                                 </t>
    </r>
  </si>
  <si>
    <t>My Personal Demographics</t>
  </si>
  <si>
    <t>Are you of Hispanic, Latino, or Spanish origin?</t>
  </si>
  <si>
    <t>Please select the racial category or categories with which you most closely identify.</t>
  </si>
  <si>
    <t>What is your age group?</t>
  </si>
  <si>
    <t>29 years and under</t>
  </si>
  <si>
    <t>30-39 years old</t>
  </si>
  <si>
    <t>40-49 years old</t>
  </si>
  <si>
    <t>50-59 years old</t>
  </si>
  <si>
    <t>60 years or older</t>
  </si>
  <si>
    <t>What is the highest degree or level of education you have completed?</t>
  </si>
  <si>
    <t>Less than High School/ High School Diploma/ GED</t>
  </si>
  <si>
    <t>Certification/ Some College/ Associate's Degree</t>
  </si>
  <si>
    <t>Advanced Degrees (Post Bachelor's Degree)</t>
  </si>
  <si>
    <t>Are you an individual with a disability?</t>
  </si>
  <si>
    <t>Male</t>
  </si>
  <si>
    <t>Are you transgender?</t>
  </si>
  <si>
    <t>Note: All results are suppressed when any single demographic category has fewer than 4 responses.</t>
  </si>
  <si>
    <t>Which one of the following do you consider yourself to be?</t>
  </si>
  <si>
    <t>Straight, that is not gay or lesbian</t>
  </si>
  <si>
    <t>Gay or Lesbian</t>
  </si>
  <si>
    <t>Bisexual</t>
  </si>
  <si>
    <t>Something else</t>
  </si>
  <si>
    <r>
      <rPr>
        <sz val="10"/>
        <color rgb="FF000000"/>
        <rFont val="Calibri"/>
      </rPr>
      <t>Percentages for demographic questions are unweighted.</t>
    </r>
  </si>
  <si>
    <r>
      <rPr>
        <sz val="10"/>
        <color rgb="FF000000"/>
        <rFont val="Calibri"/>
      </rPr>
      <t>No suppression was applied to My Employment Demographics.</t>
    </r>
  </si>
  <si>
    <t>Ranking</t>
  </si>
  <si>
    <t>Please rank the following aspects of your job from 1-4, with 1 being what you like the most and 4 being what you like the least. The opportunities to use my skills and abilities</t>
  </si>
  <si>
    <t>Ranked 1st</t>
  </si>
  <si>
    <t>Ranked 2nd</t>
  </si>
  <si>
    <t>Ranked 3rd</t>
  </si>
  <si>
    <t>Ranked 4th</t>
  </si>
  <si>
    <t>Please rank the following aspects of your job from 1-4, with 1 being what you like the most and 4 being what you like the least. The purpose of my work in fulfilling FERC’s mission</t>
  </si>
  <si>
    <t>Please rank the following aspects of your job from 1-4, with 1 being what you like the most and 4 being what you like the least. The people I work with, including my supervisor and colleagues</t>
  </si>
  <si>
    <t>Please rank the following aspects of your job from 1-4, with 1 being what you like the most and 4 being what you like the least. Work-life balance</t>
  </si>
  <si>
    <t>Agency-Specific Questions</t>
  </si>
  <si>
    <t>1.  My manager has discussed career interests with me within the last 12 months.</t>
  </si>
  <si>
    <t>2.  My supervisor/manager has communicated the strategic goals for my agency.</t>
  </si>
  <si>
    <t>3.  My office and/or FERC has taken actions in response to prior years' survey results to bring about positive change to the workplace.</t>
  </si>
  <si>
    <t>I am not aware of any actions my office and/or FERC has taken in response to prior years' survey results.</t>
  </si>
  <si>
    <t>4.  My level of work-related stress has increased over the past year.</t>
  </si>
  <si>
    <t>5.  I have participated in a FERC sponsored development program (LDP, Foundations of Leadership) in the last 5 years. </t>
  </si>
  <si>
    <t>Note: "Do Not Know" responses are not included in percentage calculations.</t>
  </si>
  <si>
    <t>6.  I have participated in the Student Loan Repayment Program (SLRP) at some point at FERC.</t>
  </si>
  <si>
    <t>7.  In the past year, I have attended Employee Resource Group (ERG) or affinity group events at FERC (i.e., events celebrating Black History Month, Women's History Month, Earth Week, etc.).</t>
  </si>
  <si>
    <t>Yes, I have participated</t>
  </si>
  <si>
    <t>No, I have not participated AND I do not know what is meant by Employee Resource Groups and/or affinity groups</t>
  </si>
  <si>
    <t>No, I have not participated BUT I know what is meant by Employee Resource Groups and/or affinity groups</t>
  </si>
  <si>
    <t>For all tables on this worksheet:</t>
  </si>
  <si>
    <t>Percentages are weighted to represent the Agency’s population.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</si>
</sst>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\+####;\-####;"/>
    <numFmt numFmtId="167" formatCode="##0.00%"/>
    <numFmt numFmtId="168" formatCode="########0"/>
    <numFmt numFmtId="169" formatCode="##0.0%"/>
    <numFmt numFmtId="170" formatCode="###,##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595959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18"/>
      <color theme="1" tint="0.34998626667073579"/>
      <name val="Calibri"/>
      <family val="2"/>
      <scheme val="minor"/>
    </font>
    <font>
      <sz val="11"/>
      <color rgb="FF225EA8"/>
      <name val="Franklin Gothic Demi"/>
      <family val="2"/>
    </font>
    <font>
      <b/>
      <sz val="10"/>
      <color theme="1" tint="0.34998626667073579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b/>
      <sz val="9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0"/>
      <color rgb="FF202D7E"/>
      <name val="Arial"/>
      <family val="2"/>
    </font>
    <font>
      <sz val="8"/>
      <color theme="1" tint="0.34998626667073579"/>
      <name val="Arial"/>
      <family val="2"/>
    </font>
    <font>
      <sz val="10"/>
      <color theme="1" tint="0.249977111117893"/>
      <name val="Arial"/>
      <family val="2"/>
    </font>
    <font>
      <sz val="18"/>
      <color theme="1"/>
      <name val="Calibri"/>
      <family val="2"/>
      <scheme val="minor"/>
    </font>
    <font>
      <sz val="8"/>
      <color theme="1"/>
      <name val="Franklin Gothic Book"/>
      <family val="2"/>
    </font>
    <font>
      <sz val="9.5"/>
      <color rgb="FF000000"/>
      <name val="Arial"/>
      <family val="2"/>
    </font>
    <font>
      <sz val="11"/>
      <color theme="1" tint="0.34998626667073579"/>
      <name val="Calibri"/>
      <family val="2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b/>
      <u/>
      <sz val="14"/>
      <color rgb="FF2C578F"/>
      <name val="calibri"/>
    </font>
    <font>
      <b/>
      <i/>
      <u/>
      <sz val="11"/>
      <color rgb="FF000000"/>
      <name val="calibri"/>
    </font>
    <font>
      <u/>
      <sz val="11"/>
      <color rgb="FF000000"/>
      <name val="calibri"/>
    </font>
    <font>
      <b/>
      <u/>
      <sz val="11"/>
      <color rgb="FF000000"/>
      <name val="calibri"/>
    </font>
    <font>
      <i/>
      <sz val="9.5"/>
      <color rgb="FF000000"/>
      <name val="Calibri"/>
    </font>
    <font>
      <b/>
      <u/>
      <sz val="14"/>
      <color rgb="FF375799"/>
      <name val="Calibri"/>
    </font>
    <font>
      <b/>
      <sz val="14"/>
      <color rgb="FF2C578F"/>
      <name val="calibri"/>
    </font>
    <font>
      <u/>
      <sz val="10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2C57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DE8"/>
        <bgColor indexed="64"/>
      </patternFill>
    </fill>
    <fill>
      <patternFill patternType="solid">
        <fgColor rgb="FFEFEFF1"/>
        <bgColor indexed="64"/>
      </patternFill>
    </fill>
    <fill>
      <patternFill patternType="solid">
        <fgColor rgb="FFFAFAFC"/>
        <bgColor indexed="64"/>
      </patternFill>
    </fill>
  </fills>
  <borders count="42">
    <border>
      <left/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4DDE8"/>
      </left>
      <right style="thin">
        <color rgb="FFD4DDE8"/>
      </right>
      <top style="thin">
        <color rgb="FFD4DDE8"/>
      </top>
      <bottom style="thin">
        <color rgb="FFD4DDE8"/>
      </bottom>
      <diagonal/>
    </border>
    <border>
      <left style="thin">
        <color rgb="FF000000"/>
      </left>
      <right style="thin">
        <color rgb="FFD4DDE8"/>
      </right>
      <top style="thin">
        <color rgb="FFD4DDE8"/>
      </top>
      <bottom style="thin">
        <color rgb="FFD4DDE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FEFF1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000000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AFAFC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000000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C578F"/>
      </bottom>
      <diagonal/>
    </border>
    <border>
      <left style="thin">
        <color rgb="FFFFFFFF"/>
      </left>
      <right style="thin">
        <color rgb="FFFFFFFF"/>
      </right>
      <top style="thin">
        <color rgb="FF2C578F"/>
      </top>
      <bottom style="thin">
        <color rgb="FFFFFFFF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4" fillId="0" borderId="0"/>
    <xf numFmtId="0" fontId="44" fillId="0" borderId="0"/>
    <xf numFmtId="0" fontId="46" fillId="0" borderId="0"/>
  </cellStyleXfs>
  <cellXfs count="237">
    <xf numFmtId="0" fontId="0" fillId="0" borderId="0" xfId="0"/>
    <xf numFmtId="0" fontId="3" fillId="3" borderId="0" xfId="3" applyFont="1" applyFill="1"/>
    <xf numFmtId="0" fontId="4" fillId="3" borderId="0" xfId="3" applyFont="1" applyFill="1" applyBorder="1"/>
    <xf numFmtId="0" fontId="5" fillId="3" borderId="0" xfId="3" applyFont="1" applyFill="1"/>
    <xf numFmtId="0" fontId="6" fillId="3" borderId="0" xfId="3" applyFont="1" applyFill="1"/>
    <xf numFmtId="0" fontId="4" fillId="3" borderId="0" xfId="3" applyFont="1" applyFill="1"/>
    <xf numFmtId="0" fontId="3" fillId="2" borderId="1" xfId="3" applyFont="1" applyFill="1" applyBorder="1"/>
    <xf numFmtId="0" fontId="3" fillId="2" borderId="2" xfId="3" applyFont="1" applyFill="1" applyBorder="1"/>
    <xf numFmtId="0" fontId="3" fillId="2" borderId="3" xfId="3" applyFont="1" applyFill="1" applyBorder="1"/>
    <xf numFmtId="0" fontId="3" fillId="2" borderId="4" xfId="3" applyFont="1" applyFill="1" applyBorder="1"/>
    <xf numFmtId="0" fontId="8" fillId="2" borderId="0" xfId="3" applyFont="1" applyFill="1" applyBorder="1" applyAlignment="1">
      <alignment vertical="center"/>
    </xf>
    <xf numFmtId="0" fontId="3" fillId="2" borderId="0" xfId="3" applyFont="1" applyFill="1" applyBorder="1"/>
    <xf numFmtId="0" fontId="9" fillId="2" borderId="0" xfId="3" applyFont="1" applyFill="1" applyBorder="1" applyAlignment="1">
      <alignment horizontal="right"/>
    </xf>
    <xf numFmtId="0" fontId="3" fillId="2" borderId="5" xfId="3" applyFont="1" applyFill="1" applyBorder="1"/>
    <xf numFmtId="0" fontId="10" fillId="3" borderId="0" xfId="0" applyFont="1" applyFill="1" applyBorder="1"/>
    <xf numFmtId="164" fontId="4" fillId="3" borderId="0" xfId="1" applyNumberFormat="1" applyFont="1" applyFill="1" applyBorder="1"/>
    <xf numFmtId="165" fontId="4" fillId="3" borderId="0" xfId="2" applyNumberFormat="1" applyFont="1" applyFill="1" applyBorder="1"/>
    <xf numFmtId="9" fontId="4" fillId="3" borderId="0" xfId="2" applyFont="1" applyFill="1" applyBorder="1"/>
    <xf numFmtId="0" fontId="3" fillId="2" borderId="0" xfId="3" applyFont="1" applyFill="1" applyBorder="1" applyAlignment="1">
      <alignment horizontal="left" vertical="top"/>
    </xf>
    <xf numFmtId="0" fontId="11" fillId="2" borderId="0" xfId="3" applyFont="1" applyFill="1" applyBorder="1" applyAlignment="1">
      <alignment vertical="center"/>
    </xf>
    <xf numFmtId="0" fontId="11" fillId="2" borderId="0" xfId="3" applyFont="1" applyFill="1" applyBorder="1" applyAlignment="1">
      <alignment horizontal="right" vertical="center"/>
    </xf>
    <xf numFmtId="3" fontId="12" fillId="2" borderId="0" xfId="3" applyNumberFormat="1" applyFont="1" applyFill="1" applyBorder="1"/>
    <xf numFmtId="0" fontId="12" fillId="2" borderId="0" xfId="3" applyFont="1" applyFill="1" applyBorder="1"/>
    <xf numFmtId="3" fontId="13" fillId="2" borderId="0" xfId="3" applyNumberFormat="1" applyFont="1" applyFill="1" applyBorder="1" applyAlignment="1">
      <alignment horizontal="right"/>
    </xf>
    <xf numFmtId="3" fontId="12" fillId="2" borderId="0" xfId="3" applyNumberFormat="1" applyFont="1" applyFill="1" applyBorder="1" applyAlignment="1">
      <alignment horizontal="right"/>
    </xf>
    <xf numFmtId="1" fontId="13" fillId="2" borderId="0" xfId="3" applyNumberFormat="1" applyFont="1" applyFill="1" applyBorder="1" applyAlignment="1">
      <alignment horizontal="right"/>
    </xf>
    <xf numFmtId="0" fontId="5" fillId="3" borderId="0" xfId="3" applyFont="1" applyFill="1" applyBorder="1"/>
    <xf numFmtId="2" fontId="15" fillId="3" borderId="0" xfId="0" applyNumberFormat="1" applyFont="1" applyFill="1" applyBorder="1" applyAlignment="1" applyProtection="1">
      <alignment vertical="center"/>
    </xf>
    <xf numFmtId="10" fontId="13" fillId="2" borderId="0" xfId="3" applyNumberFormat="1" applyFont="1" applyFill="1" applyBorder="1" applyAlignment="1">
      <alignment horizontal="right"/>
    </xf>
    <xf numFmtId="10" fontId="12" fillId="2" borderId="0" xfId="3" applyNumberFormat="1" applyFont="1" applyFill="1" applyBorder="1" applyAlignment="1">
      <alignment horizontal="right"/>
    </xf>
    <xf numFmtId="0" fontId="3" fillId="2" borderId="0" xfId="3" applyFont="1" applyFill="1"/>
    <xf numFmtId="0" fontId="16" fillId="2" borderId="0" xfId="3" applyFont="1" applyFill="1" applyBorder="1"/>
    <xf numFmtId="0" fontId="15" fillId="3" borderId="0" xfId="0" applyNumberFormat="1" applyFont="1" applyFill="1" applyBorder="1" applyAlignment="1" applyProtection="1">
      <alignment vertical="center" wrapText="1"/>
    </xf>
    <xf numFmtId="0" fontId="4" fillId="2" borderId="0" xfId="3" applyFont="1" applyFill="1"/>
    <xf numFmtId="0" fontId="17" fillId="2" borderId="0" xfId="3" applyFont="1" applyFill="1" applyBorder="1" applyAlignment="1">
      <alignment vertical="center"/>
    </xf>
    <xf numFmtId="0" fontId="17" fillId="2" borderId="0" xfId="3" applyFont="1" applyFill="1" applyBorder="1" applyAlignment="1">
      <alignment horizontal="center" vertical="center"/>
    </xf>
    <xf numFmtId="3" fontId="3" fillId="2" borderId="0" xfId="3" applyNumberFormat="1" applyFont="1" applyFill="1" applyBorder="1" applyAlignment="1">
      <alignment horizontal="center"/>
    </xf>
    <xf numFmtId="9" fontId="3" fillId="2" borderId="0" xfId="3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wrapText="1"/>
    </xf>
    <xf numFmtId="9" fontId="10" fillId="3" borderId="0" xfId="2" applyNumberFormat="1" applyFont="1" applyFill="1" applyBorder="1"/>
    <xf numFmtId="0" fontId="3" fillId="2" borderId="0" xfId="3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center" vertical="center"/>
    </xf>
    <xf numFmtId="0" fontId="10" fillId="3" borderId="0" xfId="3" applyFont="1" applyFill="1" applyBorder="1"/>
    <xf numFmtId="0" fontId="19" fillId="2" borderId="0" xfId="3" applyFont="1" applyFill="1" applyBorder="1"/>
    <xf numFmtId="9" fontId="18" fillId="3" borderId="0" xfId="2" applyFont="1" applyFill="1" applyBorder="1" applyAlignment="1">
      <alignment horizontal="center" vertical="center"/>
    </xf>
    <xf numFmtId="0" fontId="20" fillId="3" borderId="0" xfId="3" applyFont="1" applyFill="1"/>
    <xf numFmtId="2" fontId="4" fillId="3" borderId="0" xfId="3" applyNumberFormat="1" applyFont="1" applyFill="1" applyBorder="1"/>
    <xf numFmtId="0" fontId="3" fillId="2" borderId="6" xfId="3" applyFont="1" applyFill="1" applyBorder="1"/>
    <xf numFmtId="0" fontId="3" fillId="2" borderId="7" xfId="3" applyFont="1" applyFill="1" applyBorder="1"/>
    <xf numFmtId="0" fontId="3" fillId="2" borderId="8" xfId="3" applyFont="1" applyFill="1" applyBorder="1"/>
    <xf numFmtId="0" fontId="3" fillId="3" borderId="0" xfId="3" applyFont="1" applyFill="1" applyBorder="1"/>
    <xf numFmtId="0" fontId="10" fillId="3" borderId="0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top"/>
    </xf>
    <xf numFmtId="0" fontId="3" fillId="2" borderId="9" xfId="3" applyFont="1" applyFill="1" applyBorder="1"/>
    <xf numFmtId="0" fontId="3" fillId="2" borderId="10" xfId="3" applyFont="1" applyFill="1" applyBorder="1"/>
    <xf numFmtId="9" fontId="4" fillId="3" borderId="0" xfId="2" applyFont="1" applyFill="1"/>
    <xf numFmtId="0" fontId="18" fillId="3" borderId="0" xfId="0" applyNumberFormat="1" applyFont="1" applyFill="1" applyBorder="1" applyAlignment="1">
      <alignment horizontal="center" vertical="center"/>
    </xf>
    <xf numFmtId="0" fontId="4" fillId="3" borderId="0" xfId="3" applyFont="1" applyFill="1" applyAlignment="1">
      <alignment wrapText="1"/>
    </xf>
    <xf numFmtId="9" fontId="18" fillId="3" borderId="0" xfId="0" applyNumberFormat="1" applyFont="1" applyFill="1" applyBorder="1" applyAlignment="1">
      <alignment horizontal="center" vertical="center"/>
    </xf>
    <xf numFmtId="9" fontId="4" fillId="3" borderId="0" xfId="2" applyFont="1" applyFill="1" applyAlignment="1">
      <alignment wrapText="1"/>
    </xf>
    <xf numFmtId="0" fontId="4" fillId="3" borderId="0" xfId="3" applyNumberFormat="1" applyFont="1" applyFill="1" applyBorder="1"/>
    <xf numFmtId="9" fontId="4" fillId="3" borderId="0" xfId="3" applyNumberFormat="1" applyFont="1" applyFill="1" applyBorder="1"/>
    <xf numFmtId="0" fontId="3" fillId="2" borderId="11" xfId="3" applyFont="1" applyFill="1" applyBorder="1"/>
    <xf numFmtId="0" fontId="3" fillId="2" borderId="12" xfId="3" applyFont="1" applyFill="1" applyBorder="1"/>
    <xf numFmtId="0" fontId="3" fillId="2" borderId="13" xfId="3" applyFont="1" applyFill="1" applyBorder="1"/>
    <xf numFmtId="0" fontId="4" fillId="3" borderId="0" xfId="3" applyFont="1" applyFill="1" applyAlignment="1"/>
    <xf numFmtId="0" fontId="5" fillId="3" borderId="0" xfId="3" applyFont="1" applyFill="1" applyAlignment="1"/>
    <xf numFmtId="0" fontId="10" fillId="3" borderId="0" xfId="3" applyFont="1" applyFill="1" applyAlignment="1"/>
    <xf numFmtId="0" fontId="4" fillId="3" borderId="0" xfId="3" applyFont="1" applyFill="1" applyBorder="1" applyAlignment="1"/>
    <xf numFmtId="0" fontId="2" fillId="3" borderId="0" xfId="3" applyFill="1"/>
    <xf numFmtId="0" fontId="23" fillId="3" borderId="0" xfId="3" applyFont="1" applyFill="1"/>
    <xf numFmtId="0" fontId="24" fillId="3" borderId="0" xfId="3" applyFont="1" applyFill="1"/>
    <xf numFmtId="0" fontId="25" fillId="3" borderId="0" xfId="3" applyFont="1" applyFill="1"/>
    <xf numFmtId="0" fontId="2" fillId="2" borderId="1" xfId="3" applyFill="1" applyBorder="1"/>
    <xf numFmtId="0" fontId="2" fillId="2" borderId="2" xfId="3" applyFill="1" applyBorder="1"/>
    <xf numFmtId="0" fontId="2" fillId="2" borderId="9" xfId="3" applyFill="1" applyBorder="1"/>
    <xf numFmtId="2" fontId="4" fillId="3" borderId="0" xfId="2" applyNumberFormat="1" applyFont="1" applyFill="1"/>
    <xf numFmtId="0" fontId="2" fillId="2" borderId="4" xfId="3" applyFill="1" applyBorder="1"/>
    <xf numFmtId="0" fontId="26" fillId="2" borderId="0" xfId="3" applyFont="1" applyFill="1" applyBorder="1" applyAlignment="1">
      <alignment vertical="center"/>
    </xf>
    <xf numFmtId="0" fontId="2" fillId="2" borderId="0" xfId="3" applyFill="1" applyBorder="1"/>
    <xf numFmtId="0" fontId="27" fillId="2" borderId="0" xfId="3" applyFont="1" applyFill="1" applyBorder="1" applyAlignment="1">
      <alignment horizontal="right"/>
    </xf>
    <xf numFmtId="0" fontId="2" fillId="2" borderId="10" xfId="3" applyFill="1" applyBorder="1"/>
    <xf numFmtId="1" fontId="4" fillId="3" borderId="0" xfId="3" applyNumberFormat="1" applyFont="1" applyFill="1"/>
    <xf numFmtId="1" fontId="4" fillId="3" borderId="0" xfId="2" applyNumberFormat="1" applyFont="1" applyFill="1"/>
    <xf numFmtId="166" fontId="4" fillId="3" borderId="0" xfId="2" applyNumberFormat="1" applyFont="1" applyFill="1" applyBorder="1"/>
    <xf numFmtId="0" fontId="2" fillId="2" borderId="0" xfId="3" applyFill="1" applyBorder="1" applyAlignment="1">
      <alignment horizontal="left" vertical="top"/>
    </xf>
    <xf numFmtId="0" fontId="28" fillId="2" borderId="0" xfId="3" applyFont="1" applyFill="1" applyBorder="1" applyAlignment="1">
      <alignment vertical="center"/>
    </xf>
    <xf numFmtId="0" fontId="28" fillId="2" borderId="0" xfId="3" applyFont="1" applyFill="1" applyBorder="1" applyAlignment="1">
      <alignment horizontal="right" vertical="center"/>
    </xf>
    <xf numFmtId="2" fontId="29" fillId="3" borderId="0" xfId="0" applyNumberFormat="1" applyFont="1" applyFill="1" applyBorder="1" applyAlignment="1" applyProtection="1">
      <alignment vertical="center"/>
    </xf>
    <xf numFmtId="0" fontId="2" fillId="2" borderId="0" xfId="3" applyFill="1" applyBorder="1" applyAlignment="1">
      <alignment horizontal="left"/>
    </xf>
    <xf numFmtId="0" fontId="2" fillId="2" borderId="0" xfId="3" applyFill="1"/>
    <xf numFmtId="0" fontId="30" fillId="2" borderId="0" xfId="3" applyFont="1" applyFill="1" applyBorder="1"/>
    <xf numFmtId="0" fontId="29" fillId="3" borderId="0" xfId="0" applyNumberFormat="1" applyFont="1" applyFill="1" applyBorder="1" applyAlignment="1" applyProtection="1">
      <alignment vertical="center" wrapText="1"/>
    </xf>
    <xf numFmtId="0" fontId="32" fillId="2" borderId="0" xfId="3" applyFont="1" applyFill="1" applyBorder="1" applyAlignment="1">
      <alignment vertical="center"/>
    </xf>
    <xf numFmtId="0" fontId="32" fillId="2" borderId="0" xfId="3" applyFont="1" applyFill="1" applyBorder="1" applyAlignment="1">
      <alignment horizontal="center" vertical="center"/>
    </xf>
    <xf numFmtId="9" fontId="4" fillId="3" borderId="0" xfId="3" applyNumberFormat="1" applyFont="1" applyFill="1"/>
    <xf numFmtId="9" fontId="33" fillId="3" borderId="0" xfId="2" applyFont="1" applyFill="1"/>
    <xf numFmtId="0" fontId="34" fillId="3" borderId="0" xfId="3" applyFont="1" applyFill="1"/>
    <xf numFmtId="0" fontId="35" fillId="2" borderId="0" xfId="3" applyFont="1" applyFill="1" applyBorder="1"/>
    <xf numFmtId="3" fontId="35" fillId="2" borderId="0" xfId="3" applyNumberFormat="1" applyFont="1" applyFill="1" applyBorder="1" applyAlignment="1">
      <alignment horizontal="center"/>
    </xf>
    <xf numFmtId="9" fontId="35" fillId="2" borderId="0" xfId="3" applyNumberFormat="1" applyFont="1" applyFill="1" applyBorder="1" applyAlignment="1">
      <alignment horizontal="center"/>
    </xf>
    <xf numFmtId="0" fontId="36" fillId="3" borderId="0" xfId="3" applyFont="1" applyFill="1"/>
    <xf numFmtId="0" fontId="33" fillId="3" borderId="0" xfId="3" applyFont="1" applyFill="1"/>
    <xf numFmtId="0" fontId="10" fillId="3" borderId="0" xfId="3" applyFont="1" applyFill="1"/>
    <xf numFmtId="0" fontId="37" fillId="3" borderId="0" xfId="3" applyFont="1" applyFill="1"/>
    <xf numFmtId="0" fontId="38" fillId="3" borderId="0" xfId="3" applyFont="1" applyFill="1"/>
    <xf numFmtId="9" fontId="37" fillId="3" borderId="0" xfId="2" applyFont="1" applyFill="1"/>
    <xf numFmtId="0" fontId="39" fillId="2" borderId="0" xfId="3" applyFont="1" applyFill="1" applyBorder="1"/>
    <xf numFmtId="2" fontId="40" fillId="3" borderId="0" xfId="0" applyNumberFormat="1" applyFont="1" applyFill="1" applyBorder="1" applyAlignment="1">
      <alignment horizontal="left" vertical="center"/>
    </xf>
    <xf numFmtId="9" fontId="40" fillId="3" borderId="0" xfId="2" applyFont="1" applyFill="1" applyBorder="1" applyAlignment="1">
      <alignment horizontal="center" vertical="center"/>
    </xf>
    <xf numFmtId="2" fontId="40" fillId="3" borderId="0" xfId="0" applyNumberFormat="1" applyFont="1" applyFill="1" applyBorder="1" applyAlignment="1">
      <alignment horizontal="center" vertical="center"/>
    </xf>
    <xf numFmtId="0" fontId="41" fillId="3" borderId="0" xfId="3" applyFont="1" applyFill="1"/>
    <xf numFmtId="9" fontId="24" fillId="3" borderId="0" xfId="2" applyFont="1" applyFill="1" applyBorder="1"/>
    <xf numFmtId="2" fontId="24" fillId="3" borderId="0" xfId="3" applyNumberFormat="1" applyFont="1" applyFill="1" applyBorder="1"/>
    <xf numFmtId="0" fontId="2" fillId="3" borderId="0" xfId="3" applyFill="1" applyBorder="1"/>
    <xf numFmtId="0" fontId="24" fillId="3" borderId="0" xfId="3" applyFont="1" applyFill="1" applyBorder="1"/>
    <xf numFmtId="0" fontId="2" fillId="2" borderId="11" xfId="3" applyFill="1" applyBorder="1"/>
    <xf numFmtId="0" fontId="2" fillId="2" borderId="12" xfId="3" applyFill="1" applyBorder="1"/>
    <xf numFmtId="0" fontId="2" fillId="2" borderId="13" xfId="3" applyFill="1" applyBorder="1"/>
    <xf numFmtId="167" fontId="45" fillId="3" borderId="0" xfId="4" applyNumberFormat="1" applyFont="1" applyFill="1" applyBorder="1" applyAlignment="1">
      <alignment horizontal="center"/>
    </xf>
    <xf numFmtId="0" fontId="4" fillId="3" borderId="0" xfId="3" applyFont="1" applyFill="1" applyBorder="1" applyAlignment="1">
      <alignment horizontal="left"/>
    </xf>
    <xf numFmtId="9" fontId="4" fillId="3" borderId="0" xfId="2" applyFont="1" applyFill="1" applyBorder="1" applyAlignment="1">
      <alignment horizontal="left"/>
    </xf>
    <xf numFmtId="0" fontId="5" fillId="3" borderId="0" xfId="3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vertical="top" wrapText="1"/>
    </xf>
    <xf numFmtId="0" fontId="22" fillId="4" borderId="0" xfId="3" applyFont="1" applyFill="1" applyBorder="1"/>
    <xf numFmtId="0" fontId="47" fillId="5" borderId="17" xfId="6" applyFont="1" applyFill="1" applyBorder="1" applyAlignment="1">
      <alignment horizontal="center" wrapText="1"/>
    </xf>
    <xf numFmtId="0" fontId="47" fillId="5" borderId="18" xfId="6" applyFont="1" applyFill="1" applyBorder="1" applyAlignment="1">
      <alignment horizontal="center" wrapText="1"/>
    </xf>
    <xf numFmtId="0" fontId="47" fillId="5" borderId="19" xfId="6" applyFont="1" applyFill="1" applyBorder="1" applyAlignment="1">
      <alignment horizontal="center" wrapText="1"/>
    </xf>
    <xf numFmtId="0" fontId="48" fillId="6" borderId="17" xfId="6" applyFont="1" applyFill="1" applyBorder="1" applyAlignment="1">
      <alignment horizontal="center" wrapText="1"/>
    </xf>
    <xf numFmtId="0" fontId="48" fillId="6" borderId="20" xfId="6" applyFont="1" applyFill="1" applyBorder="1" applyAlignment="1">
      <alignment horizontal="center" wrapText="1"/>
    </xf>
    <xf numFmtId="0" fontId="48" fillId="6" borderId="21" xfId="6" applyFont="1" applyFill="1" applyBorder="1" applyAlignment="1">
      <alignment horizontal="center" wrapText="1"/>
    </xf>
    <xf numFmtId="0" fontId="48" fillId="6" borderId="22" xfId="6" applyFont="1" applyFill="1" applyBorder="1" applyAlignment="1">
      <alignment horizontal="center" wrapText="1"/>
    </xf>
    <xf numFmtId="0" fontId="46" fillId="7" borderId="0" xfId="6" applyFont="1" applyFill="1" applyBorder="1" applyAlignment="1">
      <alignment horizontal="left"/>
    </xf>
    <xf numFmtId="0" fontId="47" fillId="7" borderId="23" xfId="6" applyFont="1" applyFill="1" applyBorder="1" applyAlignment="1">
      <alignment horizontal="left" vertical="top" wrapText="1"/>
    </xf>
    <xf numFmtId="168" fontId="47" fillId="7" borderId="24" xfId="6" applyNumberFormat="1" applyFont="1" applyFill="1" applyBorder="1" applyAlignment="1">
      <alignment horizontal="center" vertical="top" wrapText="1"/>
    </xf>
    <xf numFmtId="169" fontId="47" fillId="8" borderId="25" xfId="6" applyNumberFormat="1" applyFont="1" applyFill="1" applyBorder="1" applyAlignment="1">
      <alignment horizontal="center" wrapText="1"/>
    </xf>
    <xf numFmtId="169" fontId="47" fillId="7" borderId="26" xfId="6" applyNumberFormat="1" applyFont="1" applyFill="1" applyBorder="1" applyAlignment="1">
      <alignment horizontal="center" wrapText="1"/>
    </xf>
    <xf numFmtId="169" fontId="47" fillId="7" borderId="23" xfId="6" applyNumberFormat="1" applyFont="1" applyFill="1" applyBorder="1" applyAlignment="1">
      <alignment horizontal="center" wrapText="1"/>
    </xf>
    <xf numFmtId="169" fontId="47" fillId="8" borderId="25" xfId="6" applyNumberFormat="1" applyFont="1" applyFill="1" applyBorder="1" applyAlignment="1">
      <alignment horizontal="center"/>
    </xf>
    <xf numFmtId="168" fontId="47" fillId="7" borderId="24" xfId="6" applyNumberFormat="1" applyFont="1" applyFill="1" applyBorder="1" applyAlignment="1">
      <alignment horizontal="right"/>
    </xf>
    <xf numFmtId="168" fontId="47" fillId="7" borderId="26" xfId="6" applyNumberFormat="1" applyFont="1" applyFill="1" applyBorder="1" applyAlignment="1">
      <alignment horizontal="right"/>
    </xf>
    <xf numFmtId="168" fontId="47" fillId="7" borderId="25" xfId="6" applyNumberFormat="1" applyFont="1" applyFill="1" applyBorder="1" applyAlignment="1">
      <alignment horizontal="right"/>
    </xf>
    <xf numFmtId="170" fontId="47" fillId="7" borderId="23" xfId="6" applyNumberFormat="1" applyFont="1" applyFill="1" applyBorder="1" applyAlignment="1">
      <alignment horizontal="right"/>
    </xf>
    <xf numFmtId="0" fontId="49" fillId="7" borderId="0" xfId="6" applyFont="1" applyFill="1" applyBorder="1" applyAlignment="1">
      <alignment horizontal="left"/>
    </xf>
    <xf numFmtId="0" fontId="52" fillId="8" borderId="27" xfId="6" applyFont="1" applyFill="1" applyBorder="1" applyAlignment="1">
      <alignment horizontal="right" wrapText="1"/>
    </xf>
    <xf numFmtId="0" fontId="52" fillId="8" borderId="28" xfId="6" applyFont="1" applyFill="1" applyBorder="1" applyAlignment="1">
      <alignment horizontal="right" wrapText="1"/>
    </xf>
    <xf numFmtId="0" fontId="47" fillId="7" borderId="29" xfId="6" applyFont="1" applyFill="1" applyBorder="1" applyAlignment="1">
      <alignment horizontal="left" wrapText="1"/>
    </xf>
    <xf numFmtId="0" fontId="47" fillId="7" borderId="29" xfId="6" applyFont="1" applyFill="1" applyBorder="1" applyAlignment="1">
      <alignment horizontal="right" wrapText="1"/>
    </xf>
    <xf numFmtId="169" fontId="47" fillId="7" borderId="29" xfId="6" applyNumberFormat="1" applyFont="1" applyFill="1" applyBorder="1" applyAlignment="1">
      <alignment horizontal="right" wrapText="1"/>
    </xf>
    <xf numFmtId="0" fontId="47" fillId="7" borderId="30" xfId="6" applyFont="1" applyFill="1" applyBorder="1" applyAlignment="1">
      <alignment horizontal="right" wrapText="1"/>
    </xf>
    <xf numFmtId="0" fontId="47" fillId="9" borderId="31" xfId="6" applyFont="1" applyFill="1" applyBorder="1" applyAlignment="1">
      <alignment horizontal="right" wrapText="1"/>
    </xf>
    <xf numFmtId="169" fontId="47" fillId="9" borderId="31" xfId="6" applyNumberFormat="1" applyFont="1" applyFill="1" applyBorder="1" applyAlignment="1">
      <alignment horizontal="right" wrapText="1"/>
    </xf>
    <xf numFmtId="0" fontId="47" fillId="9" borderId="32" xfId="6" applyFont="1" applyFill="1" applyBorder="1" applyAlignment="1">
      <alignment horizontal="right" wrapText="1"/>
    </xf>
    <xf numFmtId="0" fontId="47" fillId="7" borderId="33" xfId="6" applyFont="1" applyFill="1" applyBorder="1" applyAlignment="1">
      <alignment horizontal="right" wrapText="1"/>
    </xf>
    <xf numFmtId="169" fontId="47" fillId="7" borderId="33" xfId="6" applyNumberFormat="1" applyFont="1" applyFill="1" applyBorder="1" applyAlignment="1">
      <alignment horizontal="right" wrapText="1"/>
    </xf>
    <xf numFmtId="3" fontId="47" fillId="7" borderId="33" xfId="6" applyNumberFormat="1" applyFont="1" applyFill="1" applyBorder="1" applyAlignment="1">
      <alignment horizontal="right" wrapText="1"/>
    </xf>
    <xf numFmtId="3" fontId="47" fillId="7" borderId="34" xfId="6" applyNumberFormat="1" applyFont="1" applyFill="1" applyBorder="1" applyAlignment="1">
      <alignment horizontal="right" wrapText="1"/>
    </xf>
    <xf numFmtId="168" fontId="47" fillId="7" borderId="25" xfId="6" applyNumberFormat="1" applyFont="1" applyFill="1" applyBorder="1" applyAlignment="1">
      <alignment horizontal="center" vertical="top" wrapText="1"/>
    </xf>
    <xf numFmtId="168" fontId="47" fillId="7" borderId="23" xfId="6" applyNumberFormat="1" applyFont="1" applyFill="1" applyBorder="1" applyAlignment="1">
      <alignment horizontal="right" wrapText="1"/>
    </xf>
    <xf numFmtId="170" fontId="47" fillId="7" borderId="23" xfId="6" applyNumberFormat="1" applyFont="1" applyFill="1" applyBorder="1" applyAlignment="1">
      <alignment horizontal="right" wrapText="1"/>
    </xf>
    <xf numFmtId="0" fontId="53" fillId="7" borderId="29" xfId="6" applyFont="1" applyFill="1" applyBorder="1" applyAlignment="1">
      <alignment horizontal="left" wrapText="1"/>
    </xf>
    <xf numFmtId="0" fontId="46" fillId="7" borderId="29" xfId="6" applyFont="1" applyFill="1" applyBorder="1" applyAlignment="1">
      <alignment horizontal="center" wrapText="1"/>
    </xf>
    <xf numFmtId="0" fontId="52" fillId="7" borderId="35" xfId="6" applyFont="1" applyFill="1" applyBorder="1" applyAlignment="1">
      <alignment horizontal="right" vertical="center" wrapText="1"/>
    </xf>
    <xf numFmtId="0" fontId="52" fillId="7" borderId="35" xfId="6" applyFont="1" applyFill="1" applyBorder="1" applyAlignment="1">
      <alignment horizontal="right" wrapText="1"/>
    </xf>
    <xf numFmtId="3" fontId="47" fillId="7" borderId="29" xfId="6" applyNumberFormat="1" applyFont="1" applyFill="1" applyBorder="1" applyAlignment="1">
      <alignment horizontal="right" wrapText="1"/>
    </xf>
    <xf numFmtId="165" fontId="47" fillId="7" borderId="29" xfId="6" applyNumberFormat="1" applyFont="1" applyFill="1" applyBorder="1" applyAlignment="1">
      <alignment horizontal="right" wrapText="1"/>
    </xf>
    <xf numFmtId="0" fontId="47" fillId="7" borderId="35" xfId="6" applyFont="1" applyFill="1" applyBorder="1" applyAlignment="1">
      <alignment horizontal="left" wrapText="1"/>
    </xf>
    <xf numFmtId="3" fontId="47" fillId="7" borderId="35" xfId="6" applyNumberFormat="1" applyFont="1" applyFill="1" applyBorder="1" applyAlignment="1">
      <alignment horizontal="right" wrapText="1"/>
    </xf>
    <xf numFmtId="165" fontId="47" fillId="7" borderId="35" xfId="6" applyNumberFormat="1" applyFont="1" applyFill="1" applyBorder="1" applyAlignment="1">
      <alignment horizontal="right" wrapText="1"/>
    </xf>
    <xf numFmtId="0" fontId="47" fillId="7" borderId="33" xfId="6" applyFont="1" applyFill="1" applyBorder="1" applyAlignment="1">
      <alignment horizontal="left" wrapText="1"/>
    </xf>
    <xf numFmtId="165" fontId="47" fillId="7" borderId="33" xfId="6" applyNumberFormat="1" applyFont="1" applyFill="1" applyBorder="1" applyAlignment="1">
      <alignment horizontal="right" wrapText="1"/>
    </xf>
    <xf numFmtId="0" fontId="52" fillId="7" borderId="36" xfId="6" applyFont="1" applyFill="1" applyBorder="1" applyAlignment="1">
      <alignment horizontal="right" wrapText="1"/>
    </xf>
    <xf numFmtId="165" fontId="47" fillId="7" borderId="37" xfId="6" applyNumberFormat="1" applyFont="1" applyFill="1" applyBorder="1" applyAlignment="1">
      <alignment horizontal="right" wrapText="1"/>
    </xf>
    <xf numFmtId="165" fontId="47" fillId="7" borderId="36" xfId="6" applyNumberFormat="1" applyFont="1" applyFill="1" applyBorder="1" applyAlignment="1">
      <alignment horizontal="right" wrapText="1"/>
    </xf>
    <xf numFmtId="0" fontId="47" fillId="7" borderId="35" xfId="6" applyFont="1" applyFill="1" applyBorder="1" applyAlignment="1">
      <alignment horizontal="right" wrapText="1"/>
    </xf>
    <xf numFmtId="0" fontId="47" fillId="10" borderId="38" xfId="6" applyFont="1" applyFill="1" applyBorder="1" applyAlignment="1">
      <alignment horizontal="left" wrapText="1"/>
    </xf>
    <xf numFmtId="0" fontId="47" fillId="10" borderId="38" xfId="6" applyFont="1" applyFill="1" applyBorder="1" applyAlignment="1">
      <alignment horizontal="right" wrapText="1"/>
    </xf>
    <xf numFmtId="169" fontId="47" fillId="10" borderId="38" xfId="6" applyNumberFormat="1" applyFont="1" applyFill="1" applyBorder="1" applyAlignment="1">
      <alignment horizontal="right" wrapText="1"/>
    </xf>
    <xf numFmtId="0" fontId="47" fillId="10" borderId="39" xfId="6" applyFont="1" applyFill="1" applyBorder="1" applyAlignment="1">
      <alignment horizontal="right" wrapText="1"/>
    </xf>
    <xf numFmtId="3" fontId="47" fillId="9" borderId="31" xfId="6" applyNumberFormat="1" applyFont="1" applyFill="1" applyBorder="1" applyAlignment="1">
      <alignment horizontal="right" wrapText="1"/>
    </xf>
    <xf numFmtId="3" fontId="47" fillId="9" borderId="32" xfId="6" applyNumberFormat="1" applyFont="1" applyFill="1" applyBorder="1" applyAlignment="1">
      <alignment horizontal="right" wrapText="1"/>
    </xf>
    <xf numFmtId="0" fontId="47" fillId="7" borderId="29" xfId="6" applyFont="1" applyFill="1" applyBorder="1" applyAlignment="1">
      <alignment horizontal="center" wrapText="1"/>
    </xf>
    <xf numFmtId="0" fontId="59" fillId="7" borderId="0" xfId="6" applyFont="1" applyFill="1" applyBorder="1" applyAlignment="1">
      <alignment horizontal="left"/>
    </xf>
    <xf numFmtId="0" fontId="52" fillId="7" borderId="40" xfId="6" applyFont="1" applyFill="1" applyBorder="1" applyAlignment="1">
      <alignment horizontal="right" wrapText="1"/>
    </xf>
    <xf numFmtId="0" fontId="47" fillId="7" borderId="40" xfId="6" applyFont="1" applyFill="1" applyBorder="1" applyAlignment="1">
      <alignment horizontal="left" wrapText="1"/>
    </xf>
    <xf numFmtId="3" fontId="47" fillId="7" borderId="40" xfId="6" applyNumberFormat="1" applyFont="1" applyFill="1" applyBorder="1" applyAlignment="1">
      <alignment horizontal="right" wrapText="1"/>
    </xf>
    <xf numFmtId="0" fontId="47" fillId="7" borderId="41" xfId="6" applyFont="1" applyFill="1" applyBorder="1" applyAlignment="1">
      <alignment horizontal="left" wrapText="1"/>
    </xf>
    <xf numFmtId="3" fontId="47" fillId="7" borderId="41" xfId="6" applyNumberFormat="1" applyFont="1" applyFill="1" applyBorder="1" applyAlignment="1">
      <alignment horizontal="right" wrapText="1"/>
    </xf>
    <xf numFmtId="0" fontId="47" fillId="7" borderId="40" xfId="6" applyFont="1" applyFill="1" applyBorder="1" applyAlignment="1">
      <alignment horizontal="right" wrapText="1"/>
    </xf>
    <xf numFmtId="0" fontId="60" fillId="7" borderId="0" xfId="6" applyFont="1" applyFill="1" applyBorder="1" applyAlignment="1">
      <alignment horizontal="left"/>
    </xf>
    <xf numFmtId="0" fontId="50" fillId="7" borderId="0" xfId="6" applyFont="1" applyFill="1" applyBorder="1" applyAlignment="1">
      <alignment horizontal="left"/>
    </xf>
    <xf numFmtId="169" fontId="47" fillId="7" borderId="40" xfId="6" applyNumberFormat="1" applyFont="1" applyFill="1" applyBorder="1" applyAlignment="1">
      <alignment horizontal="right" wrapText="1"/>
    </xf>
    <xf numFmtId="169" fontId="47" fillId="7" borderId="41" xfId="6" applyNumberFormat="1" applyFont="1" applyFill="1" applyBorder="1" applyAlignment="1">
      <alignment horizontal="right" wrapText="1"/>
    </xf>
    <xf numFmtId="0" fontId="12" fillId="2" borderId="0" xfId="3" applyFont="1" applyFill="1" applyBorder="1"/>
    <xf numFmtId="10" fontId="14" fillId="2" borderId="0" xfId="3" applyNumberFormat="1" applyFont="1" applyFill="1" applyBorder="1" applyAlignment="1" applyProtection="1">
      <alignment horizontal="center"/>
    </xf>
    <xf numFmtId="0" fontId="21" fillId="2" borderId="7" xfId="3" applyFont="1" applyFill="1" applyBorder="1" applyAlignment="1">
      <alignment horizontal="left" wrapText="1"/>
    </xf>
    <xf numFmtId="0" fontId="11" fillId="2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center"/>
    </xf>
    <xf numFmtId="0" fontId="21" fillId="2" borderId="12" xfId="3" applyFont="1" applyFill="1" applyBorder="1" applyAlignment="1">
      <alignment horizontal="left" wrapText="1"/>
    </xf>
    <xf numFmtId="0" fontId="28" fillId="2" borderId="0" xfId="3" applyFont="1" applyFill="1" applyBorder="1" applyAlignment="1">
      <alignment horizontal="center" vertical="center"/>
    </xf>
    <xf numFmtId="0" fontId="31" fillId="2" borderId="14" xfId="3" applyFont="1" applyFill="1" applyBorder="1" applyAlignment="1">
      <alignment horizontal="center" vertical="center"/>
    </xf>
    <xf numFmtId="0" fontId="31" fillId="2" borderId="15" xfId="3" applyFont="1" applyFill="1" applyBorder="1" applyAlignment="1">
      <alignment horizontal="center" vertical="center"/>
    </xf>
    <xf numFmtId="0" fontId="31" fillId="2" borderId="16" xfId="3" applyFont="1" applyFill="1" applyBorder="1" applyAlignment="1">
      <alignment horizontal="center" vertical="center"/>
    </xf>
    <xf numFmtId="0" fontId="42" fillId="2" borderId="0" xfId="3" applyFont="1" applyFill="1" applyBorder="1" applyAlignment="1">
      <alignment horizontal="center" vertical="center"/>
    </xf>
    <xf numFmtId="0" fontId="43" fillId="2" borderId="12" xfId="3" applyFont="1" applyFill="1" applyBorder="1" applyAlignment="1">
      <alignment horizontal="left" wrapText="1"/>
    </xf>
    <xf numFmtId="0" fontId="51" fillId="8" borderId="27" xfId="6" applyFont="1" applyFill="1" applyBorder="1" applyAlignment="1">
      <alignment horizontal="left" wrapText="1"/>
    </xf>
    <xf numFmtId="0" fontId="51" fillId="8" borderId="27" xfId="6" applyFont="1" applyFill="1" applyBorder="1" applyAlignment="1">
      <alignment horizontal="left"/>
    </xf>
    <xf numFmtId="0" fontId="52" fillId="8" borderId="27" xfId="6" applyFont="1" applyFill="1" applyBorder="1" applyAlignment="1">
      <alignment horizontal="center" wrapText="1"/>
    </xf>
    <xf numFmtId="0" fontId="52" fillId="8" borderId="28" xfId="6" applyFont="1" applyFill="1" applyBorder="1" applyAlignment="1">
      <alignment horizontal="center" wrapText="1"/>
    </xf>
    <xf numFmtId="0" fontId="47" fillId="9" borderId="31" xfId="6" applyFont="1" applyFill="1" applyBorder="1" applyAlignment="1">
      <alignment horizontal="left" wrapText="1"/>
    </xf>
    <xf numFmtId="0" fontId="47" fillId="7" borderId="33" xfId="6" applyFont="1" applyFill="1" applyBorder="1" applyAlignment="1">
      <alignment horizontal="left" wrapText="1"/>
    </xf>
    <xf numFmtId="0" fontId="51" fillId="8" borderId="35" xfId="6" applyFont="1" applyFill="1" applyBorder="1" applyAlignment="1">
      <alignment horizontal="left" wrapText="1"/>
    </xf>
    <xf numFmtId="0" fontId="51" fillId="7" borderId="29" xfId="6" applyFont="1" applyFill="1" applyBorder="1" applyAlignment="1">
      <alignment horizontal="left" wrapText="1"/>
    </xf>
    <xf numFmtId="0" fontId="52" fillId="7" borderId="29" xfId="6" applyFont="1" applyFill="1" applyBorder="1" applyAlignment="1">
      <alignment horizontal="center" vertical="center" wrapText="1"/>
    </xf>
    <xf numFmtId="0" fontId="50" fillId="7" borderId="29" xfId="6" applyFont="1" applyFill="1" applyBorder="1" applyAlignment="1">
      <alignment horizontal="left" wrapText="1"/>
    </xf>
    <xf numFmtId="0" fontId="52" fillId="7" borderId="36" xfId="6" applyFont="1" applyFill="1" applyBorder="1" applyAlignment="1">
      <alignment horizontal="center" wrapText="1"/>
    </xf>
    <xf numFmtId="0" fontId="52" fillId="7" borderId="35" xfId="6" applyFont="1" applyFill="1" applyBorder="1" applyAlignment="1">
      <alignment horizontal="center" wrapText="1"/>
    </xf>
    <xf numFmtId="0" fontId="52" fillId="7" borderId="37" xfId="6" applyFont="1" applyFill="1" applyBorder="1" applyAlignment="1">
      <alignment horizontal="center" vertical="center" wrapText="1"/>
    </xf>
    <xf numFmtId="0" fontId="52" fillId="8" borderId="27" xfId="6" applyFont="1" applyFill="1" applyBorder="1" applyAlignment="1">
      <alignment horizontal="right" wrapText="1"/>
    </xf>
    <xf numFmtId="0" fontId="52" fillId="8" borderId="27" xfId="6" applyFont="1" applyFill="1" applyBorder="1" applyAlignment="1">
      <alignment horizontal="right"/>
    </xf>
    <xf numFmtId="0" fontId="52" fillId="8" borderId="28" xfId="6" applyFont="1" applyFill="1" applyBorder="1" applyAlignment="1">
      <alignment horizontal="right" wrapText="1"/>
    </xf>
    <xf numFmtId="0" fontId="52" fillId="8" borderId="28" xfId="6" applyFont="1" applyFill="1" applyBorder="1" applyAlignment="1">
      <alignment horizontal="right"/>
    </xf>
    <xf numFmtId="0" fontId="47" fillId="7" borderId="29" xfId="6" applyFont="1" applyFill="1" applyBorder="1" applyAlignment="1">
      <alignment horizontal="left" wrapText="1"/>
    </xf>
    <xf numFmtId="0" fontId="47" fillId="7" borderId="29" xfId="6" applyFont="1" applyFill="1" applyBorder="1" applyAlignment="1">
      <alignment horizontal="right" wrapText="1"/>
    </xf>
    <xf numFmtId="3" fontId="47" fillId="7" borderId="33" xfId="6" applyNumberFormat="1" applyFont="1" applyFill="1" applyBorder="1" applyAlignment="1">
      <alignment horizontal="right" wrapText="1"/>
    </xf>
    <xf numFmtId="0" fontId="47" fillId="7" borderId="33" xfId="6" applyFont="1" applyFill="1" applyBorder="1" applyAlignment="1">
      <alignment horizontal="right" wrapText="1"/>
    </xf>
    <xf numFmtId="0" fontId="57" fillId="7" borderId="29" xfId="6" applyFont="1" applyFill="1" applyBorder="1" applyAlignment="1">
      <alignment horizontal="left" wrapText="1"/>
    </xf>
    <xf numFmtId="0" fontId="58" fillId="7" borderId="29" xfId="6" applyFont="1" applyFill="1" applyBorder="1" applyAlignment="1">
      <alignment horizontal="left" wrapText="1"/>
    </xf>
    <xf numFmtId="169" fontId="47" fillId="7" borderId="29" xfId="6" applyNumberFormat="1" applyFont="1" applyFill="1" applyBorder="1" applyAlignment="1">
      <alignment horizontal="right" wrapText="1"/>
    </xf>
    <xf numFmtId="169" fontId="47" fillId="7" borderId="33" xfId="6" applyNumberFormat="1" applyFont="1" applyFill="1" applyBorder="1" applyAlignment="1">
      <alignment horizontal="right" wrapText="1"/>
    </xf>
    <xf numFmtId="0" fontId="57" fillId="0" borderId="29" xfId="6" applyFont="1" applyFill="1" applyBorder="1" applyAlignment="1">
      <alignment horizontal="left" wrapText="1"/>
    </xf>
    <xf numFmtId="0" fontId="52" fillId="7" borderId="29" xfId="6" applyFont="1" applyFill="1" applyBorder="1" applyAlignment="1">
      <alignment horizontal="center" wrapText="1"/>
    </xf>
    <xf numFmtId="0" fontId="51" fillId="8" borderId="40" xfId="6" applyFont="1" applyFill="1" applyBorder="1" applyAlignment="1">
      <alignment horizontal="left" wrapText="1"/>
    </xf>
    <xf numFmtId="0" fontId="46" fillId="7" borderId="29" xfId="6" applyFont="1" applyFill="1" applyBorder="1" applyAlignment="1">
      <alignment horizontal="center" wrapText="1"/>
    </xf>
    <xf numFmtId="0" fontId="50" fillId="7" borderId="29" xfId="6" applyFont="1" applyFill="1" applyBorder="1" applyAlignment="1">
      <alignment horizontal="left" vertical="top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6" xr:uid="{00000000-0005-0000-0000-000003000000}"/>
    <cellStyle name="Normal 6 2" xfId="4" xr:uid="{00000000-0005-0000-0000-000004000000}"/>
    <cellStyle name="Normal 7" xfId="5" xr:uid="{00000000-0005-0000-0000-000005000000}"/>
    <cellStyle name="Percent" xfId="2" builtinId="5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EA-4DC2-B8A6-C93E635467E1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4EA-4DC2-B8A6-C93E635467E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A-4DC2-B8A6-C93E635467E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A-4DC2-B8A6-C93E635467E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EA-4DC2-B8A6-C93E635467E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A-4DC2-B8A6-C93E635467E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EA-4DC2-B8A6-C93E635467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680"/>
        <c:axId val="369539896"/>
      </c:barChart>
      <c:catAx>
        <c:axId val="369540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39896"/>
        <c:crosses val="autoZero"/>
        <c:auto val="1"/>
        <c:lblAlgn val="ctr"/>
        <c:lblOffset val="100"/>
        <c:noMultiLvlLbl val="0"/>
      </c:catAx>
      <c:valAx>
        <c:axId val="3695398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6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703-4718-B96B-154A1826392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3-4718-B96B-154A1826392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3-4718-B96B-154A1826392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3-4718-B96B-154A1826392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3-4718-B96B-154A1826392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03-4718-B96B-154A18263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03-4718-B96B-154A18263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69540288"/>
        <c:axId val="369541072"/>
      </c:barChart>
      <c:catAx>
        <c:axId val="36954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69541072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36954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69540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6411642-9558-4FF1-850C-247080010F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8AD-4673-AD2B-710CB81BAF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D6BC7F6-4D43-4C14-BEFD-36518DE1E8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8AD-4673-AD2B-710CB81BAFFE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4AC00A28-46A7-44EC-B10F-13AEB24692EB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8AD-4673-AD2B-710CB81BAFFE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3AA7F5D2-BA08-419A-83F7-F39E198D79E1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8AD-4673-AD2B-710CB81BAF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C31EE5F-79C1-41B0-BD18-5CDCB4BAB2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006-4870-B70F-180D5344180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'DASHBOARD-Demographics'!$D$42:$D$49</c:f>
              <c:strCache>
                <c:ptCount val="8"/>
                <c:pt idx="0">
                  <c:v>29 years
and under</c:v>
                </c:pt>
                <c:pt idx="1">
                  <c:v>30-39
years old</c:v>
                </c:pt>
                <c:pt idx="2">
                  <c:v>40-49
years old</c:v>
                </c:pt>
                <c:pt idx="3">
                  <c:v>50-59
years old</c:v>
                </c:pt>
                <c:pt idx="4">
                  <c:v>60 years
or older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5"/>
                <c:pt idx="0">
                  <c:v>0.05</c:v>
                </c:pt>
                <c:pt idx="1">
                  <c:v>0.34</c:v>
                </c:pt>
                <c:pt idx="2">
                  <c:v>0.23</c:v>
                </c:pt>
                <c:pt idx="3">
                  <c:v>0.22</c:v>
                </c:pt>
                <c:pt idx="4">
                  <c:v>0.15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'DASHBOARD-Demographics'!$E$42:$E$47</c15:f>
                <c15:dlblRangeCache>
                  <c:ptCount val="6"/>
                  <c:pt idx="0">
                    <c:v>5%</c:v>
                  </c:pt>
                  <c:pt idx="1">
                    <c:v>34%</c:v>
                  </c:pt>
                  <c:pt idx="2">
                    <c:v>23%</c:v>
                  </c:pt>
                  <c:pt idx="3">
                    <c:v>22%</c:v>
                  </c:pt>
                  <c:pt idx="4">
                    <c:v>15%</c:v>
                  </c:pt>
                  <c:pt idx="5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8AD-4673-AD2B-710CB81B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369534800"/>
        <c:axId val="369535976"/>
      </c:barChart>
      <c:catAx>
        <c:axId val="3695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369535976"/>
        <c:crosses val="autoZero"/>
        <c:auto val="1"/>
        <c:lblAlgn val="ctr"/>
        <c:lblOffset val="50"/>
        <c:noMultiLvlLbl val="1"/>
      </c:catAx>
      <c:valAx>
        <c:axId val="369535976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369534800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5063BE3-C517-4236-863F-BC95DE53BE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291-44E1-8368-9C984712A8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10CEDCF-1BAF-46B1-8AD3-1FA615FDE0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291-44E1-8368-9C984712A8C3}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0C9853A0-E24A-4A2B-87B3-11AC3772682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291-44E1-8368-9C984712A8C3}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6019DF1C-C419-48D7-8BDB-534EBAB7194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291-44E1-8368-9C984712A8C3}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0E08D64D-259B-4810-A032-D3CF4152317E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291-44E1-8368-9C984712A8C3}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7E759847-F15E-4C40-99C7-B554B48CE604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291-44E1-8368-9C984712A8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B43BD88-79BB-4B14-A1A8-1845CA1645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291-44E1-8368-9C984712A8C3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'DASHBOARD-Demographics'!$D$50:$D$56</c:f>
              <c:strCache>
                <c:ptCount val="7"/>
                <c:pt idx="0">
                  <c:v>Less than 1
year</c:v>
                </c:pt>
                <c:pt idx="1">
                  <c:v>1 to 3
years</c:v>
                </c:pt>
                <c:pt idx="2">
                  <c:v>4 to 5
years</c:v>
                </c:pt>
                <c:pt idx="3">
                  <c:v>6 to 10
years</c:v>
                </c:pt>
                <c:pt idx="4">
                  <c:v>11 to 14
years</c:v>
                </c:pt>
                <c:pt idx="5">
                  <c:v>15 to 20
years</c:v>
                </c:pt>
                <c:pt idx="6">
                  <c:v>More than 20
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7"/>
                <c:pt idx="0">
                  <c:v>0</c:v>
                </c:pt>
                <c:pt idx="1">
                  <c:v>0.19</c:v>
                </c:pt>
                <c:pt idx="2">
                  <c:v>0.14000000000000001</c:v>
                </c:pt>
                <c:pt idx="3">
                  <c:v>0.22</c:v>
                </c:pt>
                <c:pt idx="4">
                  <c:v>0.16</c:v>
                </c:pt>
                <c:pt idx="5">
                  <c:v>0.11</c:v>
                </c:pt>
                <c:pt idx="6">
                  <c:v>0.18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'DASHBOARD-Demographics'!$E$50:$E$56</c15:f>
                <c15:dlblRangeCache>
                  <c:ptCount val="7"/>
                  <c:pt idx="0">
                    <c:v>0%</c:v>
                  </c:pt>
                  <c:pt idx="1">
                    <c:v>19%</c:v>
                  </c:pt>
                  <c:pt idx="2">
                    <c:v>14%</c:v>
                  </c:pt>
                  <c:pt idx="3">
                    <c:v>22%</c:v>
                  </c:pt>
                  <c:pt idx="4">
                    <c:v>16%</c:v>
                  </c:pt>
                  <c:pt idx="5">
                    <c:v>11%</c:v>
                  </c:pt>
                  <c:pt idx="6">
                    <c:v>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D291-44E1-8368-9C984712A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409662584"/>
        <c:axId val="409663368"/>
      </c:barChart>
      <c:catAx>
        <c:axId val="40966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409663368"/>
        <c:crosses val="autoZero"/>
        <c:auto val="0"/>
        <c:lblAlgn val="ctr"/>
        <c:lblOffset val="50"/>
        <c:tickLblSkip val="1"/>
        <c:noMultiLvlLbl val="1"/>
      </c:catAx>
      <c:valAx>
        <c:axId val="40966336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409662584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282-4AF2-817B-9DC318F89608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8282-4AF2-817B-9DC318F89608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8282-4AF2-817B-9DC318F89608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8282-4AF2-817B-9DC318F89608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8282-4AF2-817B-9DC318F89608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('DASHBOARD-Trending'!$X$11,'DASHBOARD-Trending'!$Z$11,'DASHBOARD-Trending'!$AB$11,'DASHBOARD-Trending'!$AD$11,'DASHBOARD-Trending'!$AF$11)</c:f>
              <c:numCache>
                <c:formatCode>\+####;\-####;</c:formatCode>
                <c:ptCount val="5"/>
                <c:pt idx="0">
                  <c:v>14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8282-4AF2-817B-9DC318F8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6112"/>
        <c:axId val="409663760"/>
      </c:barChart>
      <c:catAx>
        <c:axId val="409666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376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376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611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('DASHBOARD-Trending'!$X$12,'DASHBOARD-Trending'!$Z$12,'DASHBOARD-Trending'!$AB$12,'DASHBOARD-Trending'!$AD$12,'DASHBOARD-Trending'!$AF$12)</c:f>
              <c:numCache>
                <c:formatCode>\+####;\-####;</c:formatCode>
                <c:ptCount val="5"/>
                <c:pt idx="0">
                  <c:v>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7FCB-415F-BD21-9FE7CBF66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09667288"/>
        <c:axId val="409665720"/>
      </c:barChart>
      <c:catAx>
        <c:axId val="409667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0966572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09665720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0966728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sel="1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sel="1" val="0"/>
</file>

<file path=xl/ctrlProps/ctrlProp4.xml><?xml version="1.0" encoding="utf-8"?>
<formControlPr xmlns="http://schemas.microsoft.com/office/spreadsheetml/2009/9/main" objectType="List" dx="16" fmlaLink="$C$50" fmlaRange="$C$42:$C$44" sel="1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sel="1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096359"/>
          <a:ext cx="3716484" cy="254213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32" y="2016166"/>
          <a:ext cx="3716484" cy="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36" y="1389917"/>
          <a:ext cx="3716484" cy="243956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171" y="1702044"/>
          <a:ext cx="3716484" cy="2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498" y="2547571"/>
          <a:ext cx="3716484" cy="485715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97257" y="1410447"/>
          <a:ext cx="3825898" cy="1940764"/>
          <a:chOff x="509723" y="1383274"/>
          <a:chExt cx="3713210" cy="1954916"/>
        </a:xfrm>
      </xdr:grpSpPr>
      <xdr:sp macro="" textlink="$V$3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1,148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85.6%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1,341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Sept 17 - Oct 29, 2020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09837" y="4514349"/>
          <a:ext cx="3726974" cy="2438400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5744225"/>
          <a:ext cx="1071426" cy="1008790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533" y="5744225"/>
          <a:ext cx="1074356" cy="1009523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761" y="5744225"/>
          <a:ext cx="1071426" cy="1009523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4886325"/>
          <a:ext cx="3435520" cy="686077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4" name="Rounded 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612263" y="1581234"/>
          <a:ext cx="457200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251460</xdr:colOff>
          <xdr:row>6</xdr:row>
          <xdr:rowOff>121920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889595" y="1273627"/>
          <a:ext cx="57531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616397" y="2087968"/>
          <a:ext cx="457200" cy="2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Q15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621567" y="260462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629565" y="3083372"/>
          <a:ext cx="457200" cy="231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627488" y="3580668"/>
          <a:ext cx="457200" cy="230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23900" y="140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9622</xdr:colOff>
      <xdr:row>0</xdr:row>
      <xdr:rowOff>196467</xdr:rowOff>
    </xdr:from>
    <xdr:to>
      <xdr:col>17</xdr:col>
      <xdr:colOff>175260</xdr:colOff>
      <xdr:row>6</xdr:row>
      <xdr:rowOff>45720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221077" y="198372"/>
          <a:ext cx="10294523" cy="1049403"/>
          <a:chOff x="215362" y="196467"/>
          <a:chExt cx="10307858" cy="1053213"/>
        </a:xfrm>
      </xdr:grpSpPr>
      <xdr:pic>
        <xdr:nvPicPr>
          <xdr:cNvPr id="84" name="Picture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362" y="196467"/>
            <a:ext cx="10307858" cy="9956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40663" y="887948"/>
            <a:ext cx="2796669" cy="361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677638" y="929640"/>
            <a:ext cx="6799862" cy="2678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Federal Energy Regulatory Commission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896878" y="4188389"/>
          <a:ext cx="575310" cy="247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259080</xdr:colOff>
          <xdr:row>22</xdr:row>
          <xdr:rowOff>68580</xdr:rowOff>
        </xdr:from>
        <xdr:to>
          <xdr:col>17</xdr:col>
          <xdr:colOff>7620</xdr:colOff>
          <xdr:row>23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635020" y="4492512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Q10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Q5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631416" y="599408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636094" y="6507437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990685" y="1572929"/>
          <a:ext cx="3172968" cy="546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supervisor supports my need to balance work and other life issues.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990687" y="2082723"/>
          <a:ext cx="3172968" cy="544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Employees are protected from health and safety hazards on the job.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990686" y="2604595"/>
          <a:ext cx="3172968" cy="519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know how my work relates to the agency's goals.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The people I work with cooperate to get the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998970" y="3578813"/>
          <a:ext cx="3172968" cy="527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supervisor treats me with respect.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007251" y="4490527"/>
          <a:ext cx="3175453" cy="532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182181</xdr:rowOff>
    </xdr:from>
    <xdr:to>
      <xdr:col>13</xdr:col>
      <xdr:colOff>590037</xdr:colOff>
      <xdr:row>30</xdr:row>
      <xdr:rowOff>33558</xdr:rowOff>
    </xdr:to>
    <xdr:sp macro="" textlink="$Q$56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workload is reasonable.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997726" y="5489978"/>
          <a:ext cx="3175453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feel encouraged to come up with new and better ways of doing things.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990686" y="5991470"/>
          <a:ext cx="3172968" cy="528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organization, senior leaders generate high levels of motivation and commitment in the workforce.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990686" y="6502031"/>
          <a:ext cx="3172968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talents are used well in the workplace.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475530" y="3461381"/>
          <a:ext cx="1897653" cy="939558"/>
          <a:chOff x="376391" y="3619120"/>
          <a:chExt cx="1845167" cy="952880"/>
        </a:xfrm>
      </xdr:grpSpPr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36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2503904" y="3465191"/>
          <a:ext cx="1907755" cy="948133"/>
          <a:chOff x="2447194" y="3450977"/>
          <a:chExt cx="1847088" cy="941832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64" name="Group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items identified as </a:t>
              </a:r>
              <a:r>
                <a:rPr lang="en-US" sz="1200" b="1" i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</a:p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(35% negative or higher)</a:t>
              </a:r>
            </a:p>
          </xdr:txBody>
        </xdr:sp>
        <xdr:sp macro="" textlink="$Z$3">
          <xdr:nvSpPr>
            <xdr:cNvPr id="66" name="TextBox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0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24583" y="4535720"/>
          <a:ext cx="2346099" cy="342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676641" y="4902767"/>
          <a:ext cx="3535691" cy="670028"/>
          <a:chOff x="1660696" y="4670648"/>
          <a:chExt cx="3440743" cy="679471"/>
        </a:xfrm>
      </xdr:grpSpPr>
      <xdr:sp macro="" textlink="$K$43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2020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85%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667703" y="5724025"/>
          <a:ext cx="3530732" cy="1079361"/>
          <a:chOff x="1173448" y="5743185"/>
          <a:chExt cx="3437094" cy="1075586"/>
        </a:xfrm>
      </xdr:grpSpPr>
      <xdr:sp macro="" textlink="$K$44">
        <xdr:nvSpPr>
          <xdr:cNvPr id="72" name="TextBox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3" name="TextBox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81%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4" name="TextBox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75" name="TextBox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91%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84%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2</xdr:col>
      <xdr:colOff>38100</xdr:colOff>
      <xdr:row>5</xdr:row>
      <xdr:rowOff>167640</xdr:rowOff>
    </xdr:from>
    <xdr:to>
      <xdr:col>9</xdr:col>
      <xdr:colOff>180975</xdr:colOff>
      <xdr:row>7</xdr:row>
      <xdr:rowOff>7620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58140" y="1196340"/>
          <a:ext cx="4493895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Dashboard’s percent positive and negative results only include items 1-38, excluding item 11.</a:t>
          </a:r>
          <a:endParaRPr 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742821</xdr:colOff>
      <xdr:row>11</xdr:row>
      <xdr:rowOff>82096</xdr:rowOff>
    </xdr:from>
    <xdr:to>
      <xdr:col>16</xdr:col>
      <xdr:colOff>207516</xdr:colOff>
      <xdr:row>16</xdr:row>
      <xdr:rowOff>72571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271" y="235857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6782</xdr:colOff>
      <xdr:row>11</xdr:row>
      <xdr:rowOff>98836</xdr:rowOff>
    </xdr:from>
    <xdr:to>
      <xdr:col>11</xdr:col>
      <xdr:colOff>233477</xdr:colOff>
      <xdr:row>16</xdr:row>
      <xdr:rowOff>89311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607" y="237531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</xdr:row>
      <xdr:rowOff>104775</xdr:rowOff>
    </xdr:from>
    <xdr:to>
      <xdr:col>7</xdr:col>
      <xdr:colOff>17145</xdr:colOff>
      <xdr:row>16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381250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353315</xdr:colOff>
      <xdr:row>6</xdr:row>
      <xdr:rowOff>110405</xdr:rowOff>
    </xdr:from>
    <xdr:to>
      <xdr:col>7</xdr:col>
      <xdr:colOff>18035</xdr:colOff>
      <xdr:row>10</xdr:row>
      <xdr:rowOff>158030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5" y="1310555"/>
          <a:ext cx="2560320" cy="914400"/>
        </a:xfrm>
        <a:prstGeom prst="rect">
          <a:avLst/>
        </a:prstGeom>
      </xdr:spPr>
    </xdr:pic>
    <xdr:clientData/>
  </xdr:twoCellAnchor>
  <xdr:twoCellAnchor>
    <xdr:from>
      <xdr:col>3</xdr:col>
      <xdr:colOff>352424</xdr:colOff>
      <xdr:row>6</xdr:row>
      <xdr:rowOff>129455</xdr:rowOff>
    </xdr:from>
    <xdr:to>
      <xdr:col>7</xdr:col>
      <xdr:colOff>17144</xdr:colOff>
      <xdr:row>8</xdr:row>
      <xdr:rowOff>138980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66774" y="1329605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GENDER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555906</xdr:colOff>
      <xdr:row>8</xdr:row>
      <xdr:rowOff>149256</xdr:rowOff>
    </xdr:from>
    <xdr:to>
      <xdr:col>6</xdr:col>
      <xdr:colOff>559716</xdr:colOff>
      <xdr:row>10</xdr:row>
      <xdr:rowOff>159924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660806" y="1797081"/>
          <a:ext cx="1508760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Female</a:t>
          </a:r>
        </a:p>
      </xdr:txBody>
    </xdr:sp>
    <xdr:clientData/>
  </xdr:twoCellAnchor>
  <xdr:twoCellAnchor>
    <xdr:from>
      <xdr:col>8</xdr:col>
      <xdr:colOff>18145</xdr:colOff>
      <xdr:row>13</xdr:row>
      <xdr:rowOff>160246</xdr:rowOff>
    </xdr:from>
    <xdr:to>
      <xdr:col>9</xdr:col>
      <xdr:colOff>176641</xdr:colOff>
      <xdr:row>16</xdr:row>
      <xdr:rowOff>85189</xdr:rowOff>
    </xdr:to>
    <xdr:sp macro="" textlink="$AA$3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951970" y="2855821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E830D87A-402B-4193-85AB-4C579C5D9E38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19%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366643</xdr:colOff>
      <xdr:row>14</xdr:row>
      <xdr:rowOff>2554</xdr:rowOff>
    </xdr:from>
    <xdr:to>
      <xdr:col>4</xdr:col>
      <xdr:colOff>544189</xdr:colOff>
      <xdr:row>16</xdr:row>
      <xdr:rowOff>98947</xdr:rowOff>
    </xdr:to>
    <xdr:sp macro="" textlink="$Z$3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80993" y="2869579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B5C59C3C-5BE4-496B-9F07-A6E9DD2A01FD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8%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765033</xdr:colOff>
      <xdr:row>13</xdr:row>
      <xdr:rowOff>151217</xdr:rowOff>
    </xdr:from>
    <xdr:to>
      <xdr:col>13</xdr:col>
      <xdr:colOff>208830</xdr:colOff>
      <xdr:row>16</xdr:row>
      <xdr:rowOff>76160</xdr:rowOff>
    </xdr:to>
    <xdr:sp macro="" textlink="$AB$3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032483" y="2846792"/>
          <a:ext cx="76777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ACB1BA9-4028-423D-A040-9D7F62ABA2C1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21%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185014</xdr:colOff>
      <xdr:row>13</xdr:row>
      <xdr:rowOff>160304</xdr:rowOff>
    </xdr:from>
    <xdr:to>
      <xdr:col>10</xdr:col>
      <xdr:colOff>598399</xdr:colOff>
      <xdr:row>16</xdr:row>
      <xdr:rowOff>76926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728439" y="2855879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next five years</a:t>
          </a:r>
        </a:p>
      </xdr:txBody>
    </xdr:sp>
    <xdr:clientData/>
  </xdr:twoCellAnchor>
  <xdr:twoCellAnchor>
    <xdr:from>
      <xdr:col>4</xdr:col>
      <xdr:colOff>562791</xdr:colOff>
      <xdr:row>13</xdr:row>
      <xdr:rowOff>165622</xdr:rowOff>
    </xdr:from>
    <xdr:to>
      <xdr:col>6</xdr:col>
      <xdr:colOff>569203</xdr:colOff>
      <xdr:row>16</xdr:row>
      <xdr:rowOff>90565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67691" y="2861197"/>
          <a:ext cx="151136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Served</a:t>
          </a:r>
        </a:p>
      </xdr:txBody>
    </xdr:sp>
    <xdr:clientData/>
  </xdr:twoCellAnchor>
  <xdr:twoCellAnchor>
    <xdr:from>
      <xdr:col>13</xdr:col>
      <xdr:colOff>225762</xdr:colOff>
      <xdr:row>13</xdr:row>
      <xdr:rowOff>151017</xdr:rowOff>
    </xdr:from>
    <xdr:to>
      <xdr:col>15</xdr:col>
      <xdr:colOff>553422</xdr:colOff>
      <xdr:row>16</xdr:row>
      <xdr:rowOff>67639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817187" y="2846592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the next year</a:t>
          </a:r>
        </a:p>
      </xdr:txBody>
    </xdr:sp>
    <xdr:clientData/>
  </xdr:twoCellAnchor>
  <xdr:twoCellAnchor>
    <xdr:from>
      <xdr:col>3</xdr:col>
      <xdr:colOff>349682</xdr:colOff>
      <xdr:row>11</xdr:row>
      <xdr:rowOff>127411</xdr:rowOff>
    </xdr:from>
    <xdr:to>
      <xdr:col>7</xdr:col>
      <xdr:colOff>14402</xdr:colOff>
      <xdr:row>13</xdr:row>
      <xdr:rowOff>165511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64032" y="240388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MILITARY</a:t>
          </a:r>
          <a:r>
            <a:rPr lang="en-US" sz="1200" b="1" baseline="0">
              <a:solidFill>
                <a:schemeClr val="bg1"/>
              </a:solidFill>
            </a:rPr>
            <a:t> SERVICE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10248</xdr:colOff>
      <xdr:row>11</xdr:row>
      <xdr:rowOff>117884</xdr:rowOff>
    </xdr:from>
    <xdr:to>
      <xdr:col>11</xdr:col>
      <xdr:colOff>236943</xdr:colOff>
      <xdr:row>13</xdr:row>
      <xdr:rowOff>155984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944073" y="239435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RETIREMENT</a:t>
          </a: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AS OF TODAY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742820</xdr:colOff>
      <xdr:row>11</xdr:row>
      <xdr:rowOff>91621</xdr:rowOff>
    </xdr:from>
    <xdr:to>
      <xdr:col>16</xdr:col>
      <xdr:colOff>207515</xdr:colOff>
      <xdr:row>13</xdr:row>
      <xdr:rowOff>129721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7010270" y="236809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bg1"/>
              </a:solidFill>
            </a:rPr>
            <a:t>PLAN</a:t>
          </a:r>
          <a:r>
            <a:rPr lang="en-US" sz="1200" b="1" baseline="0">
              <a:solidFill>
                <a:schemeClr val="bg1"/>
              </a:solidFill>
            </a:rPr>
            <a:t> TO LEAVE</a:t>
          </a:r>
          <a:r>
            <a:rPr 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- AS OF TODAY</a:t>
          </a:r>
          <a:endParaRPr lang="en-US" sz="1200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</xdr:col>
      <xdr:colOff>364371</xdr:colOff>
      <xdr:row>8</xdr:row>
      <xdr:rowOff>153640</xdr:rowOff>
    </xdr:from>
    <xdr:to>
      <xdr:col>4</xdr:col>
      <xdr:colOff>540769</xdr:colOff>
      <xdr:row>10</xdr:row>
      <xdr:rowOff>164308</xdr:rowOff>
    </xdr:to>
    <xdr:sp macro="" textlink="$U$3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78721" y="1801465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8BC46AAB-530E-495F-96ED-131C2C9D4F32}" type="TxLink">
            <a:rPr lang="en-US" sz="2000" b="1" i="0" u="none" strike="noStrike">
              <a:solidFill>
                <a:srgbClr val="45525D"/>
              </a:solidFill>
              <a:latin typeface="+mn-lt"/>
              <a:cs typeface="Arial"/>
            </a:rPr>
            <a:pPr algn="ctr"/>
            <a:t>42%</a:t>
          </a:fld>
          <a:endParaRPr lang="en-US" sz="2000" b="1">
            <a:solidFill>
              <a:srgbClr val="45525D"/>
            </a:solidFill>
            <a:latin typeface="+mn-lt"/>
          </a:endParaRPr>
        </a:p>
      </xdr:txBody>
    </xdr: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861060</xdr:colOff>
          <xdr:row>19</xdr:row>
          <xdr:rowOff>99060</xdr:rowOff>
        </xdr:from>
        <xdr:to>
          <xdr:col>11</xdr:col>
          <xdr:colOff>365760</xdr:colOff>
          <xdr:row>22</xdr:row>
          <xdr:rowOff>137160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99060</xdr:colOff>
          <xdr:row>19</xdr:row>
          <xdr:rowOff>99060</xdr:rowOff>
        </xdr:from>
        <xdr:to>
          <xdr:col>4</xdr:col>
          <xdr:colOff>495300</xdr:colOff>
          <xdr:row>22</xdr:row>
          <xdr:rowOff>45720</xdr:rowOff>
        </xdr:to>
        <xdr:sp macro="" textlink="">
          <xdr:nvSpPr>
            <xdr:cNvPr id="2050" name="List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26506</xdr:colOff>
      <xdr:row>4</xdr:row>
      <xdr:rowOff>46548</xdr:rowOff>
    </xdr:from>
    <xdr:to>
      <xdr:col>17</xdr:col>
      <xdr:colOff>86659</xdr:colOff>
      <xdr:row>6</xdr:row>
      <xdr:rowOff>12586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232246" y="924753"/>
          <a:ext cx="10200468" cy="291793"/>
          <a:chOff x="217743" y="204155"/>
          <a:chExt cx="10317364" cy="997151"/>
        </a:xfrm>
      </xdr:grpSpPr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232246" y="929582"/>
            <a:ext cx="2788209" cy="2717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3656968" y="915228"/>
            <a:ext cx="6777651" cy="27172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Federal Energy Regulatory Commission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11</xdr:col>
      <xdr:colOff>733425</xdr:colOff>
      <xdr:row>6</xdr:row>
      <xdr:rowOff>123825</xdr:rowOff>
    </xdr:from>
    <xdr:to>
      <xdr:col>16</xdr:col>
      <xdr:colOff>198120</xdr:colOff>
      <xdr:row>10</xdr:row>
      <xdr:rowOff>171450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323975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123825</xdr:rowOff>
    </xdr:from>
    <xdr:to>
      <xdr:col>11</xdr:col>
      <xdr:colOff>236220</xdr:colOff>
      <xdr:row>10</xdr:row>
      <xdr:rowOff>171450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323975"/>
          <a:ext cx="2560320" cy="914400"/>
        </a:xfrm>
        <a:prstGeom prst="rect">
          <a:avLst/>
        </a:prstGeom>
      </xdr:spPr>
    </xdr:pic>
    <xdr:clientData/>
  </xdr:twoCellAnchor>
  <xdr:twoCellAnchor>
    <xdr:from>
      <xdr:col>8</xdr:col>
      <xdr:colOff>6781</xdr:colOff>
      <xdr:row>6</xdr:row>
      <xdr:rowOff>145402</xdr:rowOff>
    </xdr:from>
    <xdr:to>
      <xdr:col>11</xdr:col>
      <xdr:colOff>233476</xdr:colOff>
      <xdr:row>8</xdr:row>
      <xdr:rowOff>154927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940606" y="1345552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HISPANIC,</a:t>
          </a:r>
          <a:r>
            <a:rPr lang="en-US" sz="1200" b="1" baseline="0">
              <a:solidFill>
                <a:schemeClr val="bg1"/>
              </a:solidFill>
            </a:rPr>
            <a:t> </a:t>
          </a:r>
          <a:r>
            <a:rPr lang="en-US" sz="1200" b="1">
              <a:solidFill>
                <a:schemeClr val="bg1"/>
              </a:solidFill>
            </a:rPr>
            <a:t>LATINO, OR SPANISH</a:t>
          </a:r>
        </a:p>
      </xdr:txBody>
    </xdr:sp>
    <xdr:clientData/>
  </xdr:twoCellAnchor>
  <xdr:twoCellAnchor>
    <xdr:from>
      <xdr:col>9</xdr:col>
      <xdr:colOff>179193</xdr:colOff>
      <xdr:row>8</xdr:row>
      <xdr:rowOff>170619</xdr:rowOff>
    </xdr:from>
    <xdr:to>
      <xdr:col>11</xdr:col>
      <xdr:colOff>247650</xdr:colOff>
      <xdr:row>10</xdr:row>
      <xdr:rowOff>171259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722618" y="1818444"/>
          <a:ext cx="1792482" cy="41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Hispanic,</a:t>
          </a:r>
          <a:r>
            <a:rPr lang="en-US" sz="1100" b="1" i="0" u="none" strike="noStrike" baseline="0">
              <a:solidFill>
                <a:srgbClr val="45525D"/>
              </a:solidFill>
              <a:latin typeface="+mn-lt"/>
              <a:ea typeface="+mn-ea"/>
              <a:cs typeface="Arial"/>
            </a:rPr>
            <a:t> </a:t>
          </a:r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Latino, or Spanish</a:t>
          </a:r>
        </a:p>
      </xdr:txBody>
    </xdr:sp>
    <xdr:clientData/>
  </xdr:twoCellAnchor>
  <xdr:twoCellAnchor>
    <xdr:from>
      <xdr:col>8</xdr:col>
      <xdr:colOff>26916</xdr:colOff>
      <xdr:row>8</xdr:row>
      <xdr:rowOff>164565</xdr:rowOff>
    </xdr:from>
    <xdr:to>
      <xdr:col>9</xdr:col>
      <xdr:colOff>185412</xdr:colOff>
      <xdr:row>10</xdr:row>
      <xdr:rowOff>172557</xdr:rowOff>
    </xdr:to>
    <xdr:sp macro="" textlink="$V$3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960741" y="1812390"/>
          <a:ext cx="768096" cy="4270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2656A883-C566-46B4-BD0A-26B53EF58D0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6%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742950</xdr:colOff>
      <xdr:row>8</xdr:row>
      <xdr:rowOff>156797</xdr:rowOff>
    </xdr:from>
    <xdr:to>
      <xdr:col>13</xdr:col>
      <xdr:colOff>185923</xdr:colOff>
      <xdr:row>10</xdr:row>
      <xdr:rowOff>167465</xdr:rowOff>
    </xdr:to>
    <xdr:sp macro="" textlink="$Y$3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7010400" y="1804622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7A2BC7A-CF0C-4CEC-96C5-6315044DFF5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83%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212345</xdr:colOff>
      <xdr:row>8</xdr:row>
      <xdr:rowOff>155130</xdr:rowOff>
    </xdr:from>
    <xdr:to>
      <xdr:col>15</xdr:col>
      <xdr:colOff>540005</xdr:colOff>
      <xdr:row>10</xdr:row>
      <xdr:rowOff>161535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803770" y="1802955"/>
          <a:ext cx="1508760" cy="4255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Headquarters</a:t>
          </a:r>
        </a:p>
      </xdr:txBody>
    </xdr:sp>
    <xdr:clientData/>
  </xdr:twoCellAnchor>
  <xdr:twoCellAnchor>
    <xdr:from>
      <xdr:col>11</xdr:col>
      <xdr:colOff>736742</xdr:colOff>
      <xdr:row>6</xdr:row>
      <xdr:rowOff>152399</xdr:rowOff>
    </xdr:from>
    <xdr:to>
      <xdr:col>16</xdr:col>
      <xdr:colOff>201437</xdr:colOff>
      <xdr:row>8</xdr:row>
      <xdr:rowOff>161924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004192" y="135254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LOCATION</a:t>
          </a:r>
        </a:p>
      </xdr:txBody>
    </xdr:sp>
    <xdr:clientData/>
  </xdr:twoCellAnchor>
  <xdr:twoCellAnchor>
    <xdr:from>
      <xdr:col>1</xdr:col>
      <xdr:colOff>7620</xdr:colOff>
      <xdr:row>1</xdr:row>
      <xdr:rowOff>7620</xdr:rowOff>
    </xdr:from>
    <xdr:to>
      <xdr:col>17</xdr:col>
      <xdr:colOff>173258</xdr:colOff>
      <xdr:row>6</xdr:row>
      <xdr:rowOff>70233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219075" y="209550"/>
          <a:ext cx="10294523" cy="1058928"/>
          <a:chOff x="213360" y="205740"/>
          <a:chExt cx="10307858" cy="1053213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3360" y="205740"/>
            <a:ext cx="10307858" cy="9956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/>
        </xdr:nvSpPr>
        <xdr:spPr>
          <a:xfrm>
            <a:off x="238661" y="897221"/>
            <a:ext cx="2796669" cy="361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3675636" y="938913"/>
            <a:ext cx="6799862" cy="2678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Federal Energy Regulatory Commission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'DASHBOARD-Demographics'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'DASHBOARD-Demographics'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49534" y="6509584"/>
          <a:ext cx="5304604" cy="5401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649534" y="5469620"/>
          <a:ext cx="5304604" cy="53377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649534" y="4446842"/>
          <a:ext cx="5301246" cy="52559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264571" y="4191953"/>
          <a:ext cx="1840793" cy="2722478"/>
          <a:chOff x="6167441" y="1201916"/>
          <a:chExt cx="1791130" cy="2643467"/>
        </a:xfrm>
      </xdr:grpSpPr>
      <xdr:sp macro="" textlink="$AE$21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79%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2018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2019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27" name="TextBox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8" name="TextBox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30" name="TextBox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31" name="TextBox 30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35" name="TextBox 34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2020	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7" name="TextBox 36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8" name="TextBox 37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9" name="TextBox 38">
              <a:extLs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40" name="TextBox 39">
              <a:extLs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41" name="TextBox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78%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42" name="TextBox 41">
              <a:extLs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43" name="TextBox 42">
              <a:extLs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44" name="TextBox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45" name="TextBox 44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47" name="TextBox 46">
              <a:extLs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48" name="TextBox 47">
              <a:extLs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655343" y="3513592"/>
          <a:ext cx="5304604" cy="54205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2655343" y="2486328"/>
          <a:ext cx="5304604" cy="52742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655343" y="1463177"/>
          <a:ext cx="5301246" cy="519618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/>
      </xdr:nvGrpSpPr>
      <xdr:grpSpPr>
        <a:xfrm>
          <a:off x="6270380" y="1218148"/>
          <a:ext cx="1842698" cy="2700291"/>
          <a:chOff x="6167441" y="1201916"/>
          <a:chExt cx="1791130" cy="2643467"/>
        </a:xfrm>
      </xdr:grpSpPr>
      <xdr:sp macro="" textlink="$AE$16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56" name="TextBox 55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59" name="TextBox 58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56%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69%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75%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64" name="TextBox 63"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68%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65" name="TextBox 64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66" name="TextBox 65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2018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67" name="TextBox 6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68" name="TextBox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70" name="TextBox 69">
            <a:extLst>
              <a:ext uri="{FF2B5EF4-FFF2-40B4-BE49-F238E27FC236}">
                <a16:creationId xmlns:a16="http://schemas.microsoft.com/office/drawing/2014/main" id="{00000000-0008-0000-0200-000046000000}"/>
              </a:ext>
            </a:extLst>
          </xdr:cNvPr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44%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71" name="Group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72" name="TextBox 71">
              <a:extLst>
                <a:ext uri="{FF2B5EF4-FFF2-40B4-BE49-F238E27FC236}">
                  <a16:creationId xmlns:a16="http://schemas.microsoft.com/office/drawing/2014/main" id="{00000000-0008-0000-0200-000048000000}"/>
                </a:ext>
              </a:extLst>
            </xdr:cNvPr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54%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73" name="TextBox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74" name="TextBox 73">
              <a:extLst>
                <a:ext uri="{FF2B5EF4-FFF2-40B4-BE49-F238E27FC236}">
                  <a16:creationId xmlns:a16="http://schemas.microsoft.com/office/drawing/2014/main" id="{00000000-0008-0000-0200-00004A000000}"/>
                </a:ext>
              </a:extLst>
            </xdr:cNvPr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70%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75" name="TextBox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79%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76" name="TextBox 75">
              <a:extLst>
                <a:ext uri="{FF2B5EF4-FFF2-40B4-BE49-F238E27FC236}">
                  <a16:creationId xmlns:a16="http://schemas.microsoft.com/office/drawing/2014/main" id="{00000000-0008-0000-0200-00004C000000}"/>
                </a:ext>
              </a:extLst>
            </xdr:cNvPr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77" name="TextBox 76">
              <a:extLst>
                <a:ext uri="{FF2B5EF4-FFF2-40B4-BE49-F238E27FC236}">
                  <a16:creationId xmlns:a16="http://schemas.microsoft.com/office/drawing/2014/main" id="{00000000-0008-0000-0200-00004D000000}"/>
                </a:ext>
              </a:extLst>
            </xdr:cNvPr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78" name="TextBox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84%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79" name="TextBox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80" name="TextBox 79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SpPr txBox="1"/>
          </xdr:nvSpPr>
          <xdr:spPr>
            <a:xfrm>
              <a:off x="61728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1" name="TextBox 80">
              <a:extLst>
                <a:ext uri="{FF2B5EF4-FFF2-40B4-BE49-F238E27FC236}">
                  <a16:creationId xmlns:a16="http://schemas.microsoft.com/office/drawing/2014/main" id="{00000000-0008-0000-0200-000051000000}"/>
                </a:ext>
              </a:extLst>
            </xdr:cNvPr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2020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82" name="TextBox 81">
              <a:extLst>
                <a:ext uri="{FF2B5EF4-FFF2-40B4-BE49-F238E27FC236}">
                  <a16:creationId xmlns:a16="http://schemas.microsoft.com/office/drawing/2014/main" id="{00000000-0008-0000-0200-000052000000}"/>
                </a:ext>
              </a:extLst>
            </xdr:cNvPr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2019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83" name="TextBox 82">
              <a:extLst>
                <a:ext uri="{FF2B5EF4-FFF2-40B4-BE49-F238E27FC236}">
                  <a16:creationId xmlns:a16="http://schemas.microsoft.com/office/drawing/2014/main" id="{00000000-0008-0000-0200-000053000000}"/>
                </a:ext>
              </a:extLst>
            </xdr:cNvPr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84" name="TextBox 83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85" name="TextBox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86" name="TextBox 85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87" name="TextBox 86">
              <a:extLst>
                <a:ext uri="{FF2B5EF4-FFF2-40B4-BE49-F238E27FC236}">
                  <a16:creationId xmlns:a16="http://schemas.microsoft.com/office/drawing/2014/main" id="{00000000-0008-0000-0200-000057000000}"/>
                </a:ext>
              </a:extLst>
            </xdr:cNvPr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88" name="TextBox 87">
              <a:extLst>
                <a:ext uri="{FF2B5EF4-FFF2-40B4-BE49-F238E27FC236}">
                  <a16:creationId xmlns:a16="http://schemas.microsoft.com/office/drawing/2014/main" id="{00000000-0008-0000-0200-000058000000}"/>
                </a:ext>
              </a:extLst>
            </xdr:cNvPr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52%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89" name="TextBox 88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90" name="TextBox 89">
              <a:extLst>
                <a:ext uri="{FF2B5EF4-FFF2-40B4-BE49-F238E27FC236}">
                  <a16:creationId xmlns:a16="http://schemas.microsoft.com/office/drawing/2014/main" id="{00000000-0008-0000-0200-00005A000000}"/>
                </a:ext>
              </a:extLst>
            </xdr:cNvPr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91" name="TextBox 90">
              <a:extLst>
                <a:ext uri="{FF2B5EF4-FFF2-40B4-BE49-F238E27FC236}">
                  <a16:creationId xmlns:a16="http://schemas.microsoft.com/office/drawing/2014/main" id="{00000000-0008-0000-0200-00005B000000}"/>
                </a:ext>
              </a:extLst>
            </xdr:cNvPr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92" name="TextBox 91">
              <a:extLst>
                <a:ext uri="{FF2B5EF4-FFF2-40B4-BE49-F238E27FC236}">
                  <a16:creationId xmlns:a16="http://schemas.microsoft.com/office/drawing/2014/main" id="{00000000-0008-0000-0200-00005C000000}"/>
                </a:ext>
              </a:extLst>
            </xdr:cNvPr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93" name="TextBox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94" name="TextBox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95" name="TextBox 94">
              <a:extLst>
                <a:ext uri="{FF2B5EF4-FFF2-40B4-BE49-F238E27FC236}">
                  <a16:creationId xmlns:a16="http://schemas.microsoft.com/office/drawing/2014/main" id="{00000000-0008-0000-0200-00005F000000}"/>
                </a:ext>
              </a:extLst>
            </xdr:cNvPr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96" name="TextBox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952369" y="4451490"/>
          <a:ext cx="3196003" cy="53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workload is reasonable.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7239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26506</xdr:colOff>
      <xdr:row>4</xdr:row>
      <xdr:rowOff>35820</xdr:rowOff>
    </xdr:from>
    <xdr:to>
      <xdr:col>17</xdr:col>
      <xdr:colOff>86659</xdr:colOff>
      <xdr:row>6</xdr:row>
      <xdr:rowOff>3061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GrpSpPr/>
      </xdr:nvGrpSpPr>
      <xdr:grpSpPr>
        <a:xfrm>
          <a:off x="232246" y="912120"/>
          <a:ext cx="10200468" cy="291091"/>
          <a:chOff x="217743" y="196535"/>
          <a:chExt cx="10317364" cy="995246"/>
        </a:xfrm>
      </xdr:grpSpPr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SpPr txBox="1"/>
        </xdr:nvSpPr>
        <xdr:spPr>
          <a:xfrm>
            <a:off x="232246" y="920576"/>
            <a:ext cx="2788209" cy="271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01" name="Rectangle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SpPr/>
        </xdr:nvSpPr>
        <xdr:spPr>
          <a:xfrm>
            <a:off x="3656968" y="904500"/>
            <a:ext cx="6777651" cy="2712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rgbClr val="FFFFFF"/>
                </a:solidFill>
                <a:latin typeface="+mn-lt"/>
                <a:cs typeface="Arial"/>
              </a:rPr>
              <a:pPr algn="r"/>
              <a:t>Federal Energy Regulatory Commission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02" name="TextBox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2644798" y="2482061"/>
          <a:ext cx="409696" cy="232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Q10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03" name="TextBox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2644798" y="3009737"/>
          <a:ext cx="409696" cy="233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04" name="TextBox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644798" y="3505747"/>
          <a:ext cx="409696" cy="23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Q26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05" name="TextBox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952369" y="1955232"/>
          <a:ext cx="3196003" cy="55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How satisfied are you with the information you receive from management on what's going on in your organization?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06" name="TextBox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952369" y="3009737"/>
          <a:ext cx="3196003" cy="54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Employees are recognized for providing high quality products and services.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07" name="TextBox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952369" y="3505746"/>
          <a:ext cx="3196003" cy="542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organization, senior leaders generate high levels of motivation and commitment in the workforce.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08" name="TextBox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644798" y="1461779"/>
          <a:ext cx="409696" cy="23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09" name="TextBox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644798" y="1955232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10" name="TextBox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952369" y="1463176"/>
          <a:ext cx="3196003" cy="54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work unit, differences in performance are recognized in a meaningful way.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111" name="TextBox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952369" y="2486327"/>
          <a:ext cx="3196003" cy="556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29330" y="1495425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259080</xdr:colOff>
          <xdr:row>7</xdr:row>
          <xdr:rowOff>60960</xdr:rowOff>
        </xdr:from>
        <xdr:to>
          <xdr:col>5</xdr:col>
          <xdr:colOff>670560</xdr:colOff>
          <xdr:row>8</xdr:row>
          <xdr:rowOff>83820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/>
      </xdr:nvCxnSpPr>
      <xdr:spPr>
        <a:xfrm flipV="1">
          <a:off x="558054" y="4157923"/>
          <a:ext cx="9279031" cy="36006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259080</xdr:colOff>
          <xdr:row>24</xdr:row>
          <xdr:rowOff>0</xdr:rowOff>
        </xdr:from>
        <xdr:to>
          <xdr:col>5</xdr:col>
          <xdr:colOff>670560</xdr:colOff>
          <xdr:row>25</xdr:row>
          <xdr:rowOff>83820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118" name="TextBox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644798" y="5476531"/>
          <a:ext cx="409696" cy="241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119" name="TextBox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644798" y="5989940"/>
          <a:ext cx="409696" cy="231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120" name="TextBox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644798" y="6521326"/>
          <a:ext cx="409696" cy="230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121" name="TextBox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952369" y="4954793"/>
          <a:ext cx="3196003" cy="57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122" name="TextBox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952369" y="5989940"/>
          <a:ext cx="3196003" cy="537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123" name="TextBox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952369" y="6524583"/>
          <a:ext cx="3196003" cy="528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124" name="TextBox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644798" y="4451490"/>
          <a:ext cx="409696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125" name="TextBox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644798" y="4954793"/>
          <a:ext cx="409696" cy="28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126" name="TextBox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952369" y="5476531"/>
          <a:ext cx="3196003" cy="53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127" name="TextBox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2019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128" name="TextBox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2019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129" name="TextBox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2019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130" name="TextBox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1114427" y="5953125"/>
          <a:ext cx="1094105" cy="838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 decreased since 2019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133" name="Chart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134" name="Rounded Rectangle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4953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135" name="Rounded Rectangle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495300" y="60198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136" name="TextBox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6166979" y="7144311"/>
          <a:ext cx="456372" cy="251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7620</xdr:colOff>
      <xdr:row>1</xdr:row>
      <xdr:rowOff>0</xdr:rowOff>
    </xdr:from>
    <xdr:to>
      <xdr:col>17</xdr:col>
      <xdr:colOff>173258</xdr:colOff>
      <xdr:row>6</xdr:row>
      <xdr:rowOff>62613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219075" y="200025"/>
          <a:ext cx="10294523" cy="1058928"/>
          <a:chOff x="213360" y="198120"/>
          <a:chExt cx="10307858" cy="1053213"/>
        </a:xfrm>
      </xdr:grpSpPr>
      <xdr:pic>
        <xdr:nvPicPr>
          <xdr:cNvPr id="143" name="Picture 142">
            <a:extLst>
              <a:ext uri="{FF2B5EF4-FFF2-40B4-BE49-F238E27FC236}">
                <a16:creationId xmlns:a16="http://schemas.microsoft.com/office/drawing/2014/main" id="{00000000-0008-0000-0200-00008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3360" y="198120"/>
            <a:ext cx="10307858" cy="9956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4" name="TextBox 143">
            <a:extLst>
              <a:ext uri="{FF2B5EF4-FFF2-40B4-BE49-F238E27FC236}">
                <a16:creationId xmlns:a16="http://schemas.microsoft.com/office/drawing/2014/main" id="{00000000-0008-0000-0200-000090000000}"/>
              </a:ext>
            </a:extLst>
          </xdr:cNvPr>
          <xdr:cNvSpPr txBox="1"/>
        </xdr:nvSpPr>
        <xdr:spPr>
          <a:xfrm>
            <a:off x="238661" y="889601"/>
            <a:ext cx="2796669" cy="3617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45" name="Rectangle 144">
            <a:extLst>
              <a:ext uri="{FF2B5EF4-FFF2-40B4-BE49-F238E27FC236}">
                <a16:creationId xmlns:a16="http://schemas.microsoft.com/office/drawing/2014/main" id="{00000000-0008-0000-0200-000091000000}"/>
              </a:ext>
            </a:extLst>
          </xdr:cNvPr>
          <xdr:cNvSpPr/>
        </xdr:nvSpPr>
        <xdr:spPr>
          <a:xfrm>
            <a:off x="3675636" y="931293"/>
            <a:ext cx="6799862" cy="26783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Federal Energy Regulatory Commission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45720</xdr:colOff>
      <xdr:row>6</xdr:row>
      <xdr:rowOff>15240</xdr:rowOff>
    </xdr:from>
    <xdr:to>
      <xdr:col>10</xdr:col>
      <xdr:colOff>419100</xdr:colOff>
      <xdr:row>7</xdr:row>
      <xdr:rowOff>30480</xdr:rowOff>
    </xdr:to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365760" y="1203960"/>
          <a:ext cx="585216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Dashboard’s largest item increases and decreases only include items 1-38, excluding item 11.</a:t>
          </a:r>
          <a:endParaRPr 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18\Report%20Production\Template\AES\FEVS%20AES%20Mock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stat.com\DFS\2019\Report%20Production\Mockups\AES\2019%20AES_Mockup%2005-15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_DEMOGRAPHICS"/>
      <sheetName val="DASHBOARD_TRENDING"/>
      <sheetName val="CORE SURVEY"/>
      <sheetName val="WORK LIFE-TELEWORK"/>
      <sheetName val="DEMOGRAPHICS"/>
      <sheetName val="TREND CORE SURVEY"/>
      <sheetName val="ASI"/>
      <sheetName val="ITEM CHANGES"/>
    </sheetNames>
    <sheetDataSet>
      <sheetData sheetId="0" refreshError="1"/>
      <sheetData sheetId="1">
        <row r="42">
          <cell r="D42" t="str">
            <v>25 and under</v>
          </cell>
          <cell r="E42">
            <v>0</v>
          </cell>
        </row>
        <row r="43">
          <cell r="E43">
            <v>0.14799999999999999</v>
          </cell>
        </row>
        <row r="44">
          <cell r="E44" t="str">
            <v>--</v>
          </cell>
        </row>
        <row r="45">
          <cell r="E45">
            <v>0.37</v>
          </cell>
        </row>
        <row r="46">
          <cell r="E46">
            <v>0.33</v>
          </cell>
        </row>
        <row r="47">
          <cell r="E47" t="str">
            <v>--</v>
          </cell>
        </row>
        <row r="48">
          <cell r="E48">
            <v>0</v>
          </cell>
        </row>
        <row r="49">
          <cell r="E49">
            <v>0</v>
          </cell>
        </row>
        <row r="50">
          <cell r="B50">
            <v>6</v>
          </cell>
          <cell r="E50" t="str">
            <v>--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-Demographics"/>
      <sheetName val="DASHBOARD-Trending"/>
      <sheetName val="Core Survey"/>
      <sheetName val="Performance"/>
      <sheetName val="Partial Shutdown"/>
      <sheetName val="Telework &amp; Work-Life"/>
      <sheetName val="Demographics"/>
      <sheetName val="Trend Core Survey"/>
      <sheetName val="Trend Telework &amp; Work-Life"/>
      <sheetName val="ASI"/>
      <sheetName val="Item Changes"/>
    </sheetNames>
    <sheetDataSet>
      <sheetData sheetId="0">
        <row r="53">
          <cell r="O53">
            <v>0.96</v>
          </cell>
        </row>
      </sheetData>
      <sheetData sheetId="1">
        <row r="42">
          <cell r="D42" t="str">
            <v>25 and under</v>
          </cell>
          <cell r="E42">
            <v>0</v>
          </cell>
        </row>
        <row r="43">
          <cell r="D43" t="str">
            <v>26-29
years old</v>
          </cell>
          <cell r="E43">
            <v>0.03</v>
          </cell>
        </row>
        <row r="44">
          <cell r="D44" t="str">
            <v>30-39
years old</v>
          </cell>
          <cell r="E44">
            <v>0.24</v>
          </cell>
        </row>
        <row r="45">
          <cell r="D45" t="str">
            <v>40-49
years old</v>
          </cell>
          <cell r="E45">
            <v>0.28999999999999998</v>
          </cell>
        </row>
        <row r="46">
          <cell r="D46" t="str">
            <v>50-59
years old</v>
          </cell>
          <cell r="E46">
            <v>0.3</v>
          </cell>
        </row>
        <row r="47">
          <cell r="D47" t="str">
            <v>60 years
or older</v>
          </cell>
          <cell r="E47">
            <v>0.15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B50">
            <v>6</v>
          </cell>
          <cell r="D50" t="str">
            <v>Less than 1
year</v>
          </cell>
          <cell r="E50">
            <v>0</v>
          </cell>
        </row>
        <row r="51">
          <cell r="B51">
            <v>7</v>
          </cell>
          <cell r="D51" t="str">
            <v>1 to 3
years</v>
          </cell>
          <cell r="E51">
            <v>0.2</v>
          </cell>
        </row>
        <row r="52">
          <cell r="D52" t="str">
            <v>4 to 5
years</v>
          </cell>
          <cell r="E52">
            <v>0.08</v>
          </cell>
        </row>
        <row r="53">
          <cell r="D53" t="str">
            <v>6 to 10
years</v>
          </cell>
          <cell r="E53">
            <v>0.24</v>
          </cell>
        </row>
        <row r="54">
          <cell r="D54" t="str">
            <v>11 to 14
years</v>
          </cell>
          <cell r="E54">
            <v>0.14000000000000001</v>
          </cell>
        </row>
        <row r="55">
          <cell r="D55" t="str">
            <v>15 to 20
years</v>
          </cell>
          <cell r="E55">
            <v>0.11</v>
          </cell>
        </row>
        <row r="56">
          <cell r="D56" t="str">
            <v>More than 20
years</v>
          </cell>
          <cell r="E56">
            <v>0.23</v>
          </cell>
        </row>
      </sheetData>
      <sheetData sheetId="2">
        <row r="11">
          <cell r="X1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9C4DB"/>
    <pageSetUpPr autoPageBreaks="0"/>
  </sheetPr>
  <dimension ref="A1:BX221"/>
  <sheetViews>
    <sheetView showGridLines="0" showRowColHeaders="0" tabSelected="1" zoomScaleNormal="100" zoomScalePageLayoutView="200" workbookViewId="0">
      <selection activeCell="A250" sqref="A250"/>
    </sheetView>
  </sheetViews>
  <sheetFormatPr defaultColWidth="8.88671875" defaultRowHeight="13.8" x14ac:dyDescent="0.3"/>
  <cols>
    <col min="1" max="1" width="3" style="1" customWidth="1"/>
    <col min="2" max="2" width="1.6640625" style="1" customWidth="1"/>
    <col min="3" max="3" width="3" style="1" customWidth="1"/>
    <col min="4" max="4" width="8.88671875" style="1"/>
    <col min="5" max="5" width="11.109375" style="1" customWidth="1"/>
    <col min="6" max="6" width="11.44140625" style="1" customWidth="1"/>
    <col min="7" max="7" width="12" style="1" customWidth="1"/>
    <col min="8" max="8" width="7.88671875" style="1" customWidth="1"/>
    <col min="9" max="9" width="9.109375" style="1" customWidth="1"/>
    <col min="10" max="10" width="16.44140625" style="1" customWidth="1"/>
    <col min="11" max="11" width="9.44140625" style="1" customWidth="1"/>
    <col min="12" max="12" width="12" style="1" customWidth="1"/>
    <col min="13" max="13" width="7.88671875" style="1" customWidth="1"/>
    <col min="14" max="16" width="8.88671875" style="1"/>
    <col min="17" max="17" width="10.33203125" style="1" customWidth="1"/>
    <col min="18" max="19" width="2.6640625" style="1" customWidth="1"/>
    <col min="20" max="37" width="2.6640625" style="3" customWidth="1"/>
    <col min="38" max="38" width="2.6640625" style="5" customWidth="1"/>
    <col min="39" max="39" width="2.6640625" style="4" customWidth="1"/>
    <col min="40" max="44" width="2.6640625" style="5" customWidth="1"/>
    <col min="45" max="46" width="2.5546875" style="5" customWidth="1"/>
    <col min="47" max="56" width="2.6640625" style="5" customWidth="1"/>
    <col min="57" max="60" width="2.6640625" style="45" customWidth="1"/>
    <col min="61" max="62" width="2.88671875" style="45" customWidth="1"/>
    <col min="63" max="71" width="2.88671875" style="1" customWidth="1"/>
    <col min="72" max="76" width="8.88671875" style="1" hidden="1" customWidth="1"/>
    <col min="77" max="77" width="0" style="1" hidden="1" customWidth="1"/>
    <col min="78" max="16384" width="8.88671875" style="1"/>
  </cols>
  <sheetData>
    <row r="1" spans="2:53" ht="15.75" customHeight="1" thickBot="1" x14ac:dyDescent="0.35">
      <c r="S1" s="2"/>
      <c r="X1" s="2"/>
      <c r="Y1" s="2"/>
      <c r="Z1" s="2"/>
      <c r="AA1" s="2"/>
      <c r="AF1" s="2"/>
      <c r="AG1" s="2"/>
      <c r="AH1" s="2"/>
      <c r="AI1" s="2"/>
      <c r="AJ1" s="2"/>
      <c r="AK1" s="4"/>
      <c r="AL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2:53" ht="15" customHeight="1" x14ac:dyDescent="0.3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2"/>
      <c r="T2" s="125" t="s">
        <v>0</v>
      </c>
      <c r="U2" s="125" t="s">
        <v>1</v>
      </c>
      <c r="V2" s="125" t="s">
        <v>2</v>
      </c>
      <c r="W2" s="125" t="s">
        <v>3</v>
      </c>
      <c r="X2" s="125" t="s">
        <v>4</v>
      </c>
      <c r="Y2" s="125" t="s">
        <v>5</v>
      </c>
      <c r="Z2" s="125" t="s">
        <v>6</v>
      </c>
      <c r="AA2" s="125" t="s">
        <v>7</v>
      </c>
      <c r="AB2" s="125" t="s">
        <v>8</v>
      </c>
      <c r="AC2" s="125" t="s">
        <v>9</v>
      </c>
      <c r="AD2" s="125" t="s">
        <v>10</v>
      </c>
      <c r="AE2" s="125" t="s">
        <v>11</v>
      </c>
      <c r="AF2" s="2"/>
      <c r="AG2" s="2"/>
      <c r="AH2" s="2"/>
      <c r="AI2" s="2"/>
      <c r="AJ2" s="2"/>
      <c r="AK2" s="4"/>
      <c r="AL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2:53" ht="21.75" customHeight="1" x14ac:dyDescent="0.5"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3"/>
      <c r="S3" s="2"/>
      <c r="T3" s="14" t="s">
        <v>110</v>
      </c>
      <c r="U3" s="2" t="s">
        <v>111</v>
      </c>
      <c r="V3" s="15">
        <v>1148</v>
      </c>
      <c r="W3" s="15">
        <v>1341</v>
      </c>
      <c r="X3" s="16">
        <v>0.85599999999999998</v>
      </c>
      <c r="Y3" s="2">
        <v>36</v>
      </c>
      <c r="Z3" s="2">
        <v>0</v>
      </c>
      <c r="AA3" s="17">
        <v>0.85</v>
      </c>
      <c r="AB3" s="17">
        <v>0.81</v>
      </c>
      <c r="AC3" s="17">
        <v>0.91</v>
      </c>
      <c r="AD3" s="17">
        <v>0.84</v>
      </c>
      <c r="AE3" s="2" t="s">
        <v>112</v>
      </c>
      <c r="AF3" s="2"/>
      <c r="AG3" s="2"/>
      <c r="AH3" s="2"/>
      <c r="AI3" s="2"/>
      <c r="AJ3" s="2"/>
      <c r="AK3" s="5"/>
      <c r="AM3" s="5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2:53" ht="15" customHeight="1" x14ac:dyDescent="0.3"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3"/>
      <c r="S4" s="2"/>
      <c r="T4" s="125" t="s">
        <v>12</v>
      </c>
      <c r="U4" s="125" t="s">
        <v>13</v>
      </c>
      <c r="V4" s="125" t="s">
        <v>12</v>
      </c>
      <c r="W4" s="125" t="s">
        <v>13</v>
      </c>
      <c r="X4" s="125" t="s">
        <v>12</v>
      </c>
      <c r="Y4" s="125" t="s">
        <v>13</v>
      </c>
      <c r="Z4" s="125" t="s">
        <v>12</v>
      </c>
      <c r="AA4" s="125" t="s">
        <v>13</v>
      </c>
      <c r="AB4" s="125" t="s">
        <v>12</v>
      </c>
      <c r="AC4" s="125" t="s">
        <v>13</v>
      </c>
      <c r="AD4" s="125" t="s">
        <v>12</v>
      </c>
      <c r="AE4" s="125" t="s">
        <v>13</v>
      </c>
      <c r="AF4" s="2"/>
      <c r="AG4" s="2"/>
      <c r="AH4" s="2"/>
      <c r="AI4" s="2"/>
      <c r="AJ4" s="2"/>
      <c r="AK4" s="5"/>
      <c r="AM4" s="5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2:53" x14ac:dyDescent="0.3"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3"/>
      <c r="S5" s="2"/>
      <c r="T5" s="2">
        <v>19</v>
      </c>
      <c r="U5" s="17">
        <v>0.94</v>
      </c>
      <c r="V5" s="2">
        <v>10</v>
      </c>
      <c r="W5" s="17">
        <v>0.54</v>
      </c>
      <c r="X5" s="2">
        <v>10</v>
      </c>
      <c r="Y5" s="17">
        <v>0.18</v>
      </c>
      <c r="Z5" s="2">
        <v>15</v>
      </c>
      <c r="AA5" s="17">
        <v>0.02</v>
      </c>
      <c r="AB5" s="2">
        <v>23</v>
      </c>
      <c r="AC5" s="17">
        <v>0.75</v>
      </c>
      <c r="AD5" s="2">
        <v>10</v>
      </c>
      <c r="AE5" s="17">
        <v>7.0000000000000007E-2</v>
      </c>
      <c r="AF5" s="2"/>
      <c r="AG5" s="2"/>
      <c r="AH5" s="2"/>
      <c r="AI5" s="2"/>
      <c r="AJ5" s="2"/>
      <c r="AK5" s="5"/>
      <c r="AM5" s="5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2:53" x14ac:dyDescent="0.3">
      <c r="B6" s="9"/>
      <c r="C6" s="11"/>
      <c r="D6" s="11"/>
      <c r="E6" s="11"/>
      <c r="F6" s="11"/>
      <c r="G6" s="11"/>
      <c r="H6" s="11"/>
      <c r="I6" s="11"/>
      <c r="J6" s="18"/>
      <c r="K6" s="11"/>
      <c r="L6" s="11"/>
      <c r="M6" s="11"/>
      <c r="N6" s="11"/>
      <c r="O6" s="11"/>
      <c r="P6" s="11"/>
      <c r="Q6" s="11"/>
      <c r="R6" s="13"/>
      <c r="S6" s="2"/>
      <c r="T6" s="2">
        <v>15</v>
      </c>
      <c r="U6" s="17">
        <v>0.93</v>
      </c>
      <c r="V6" s="2">
        <v>12</v>
      </c>
      <c r="W6" s="17">
        <v>0.7</v>
      </c>
      <c r="X6" s="2">
        <v>5</v>
      </c>
      <c r="Y6" s="17">
        <v>0.13</v>
      </c>
      <c r="Z6" s="2">
        <v>20</v>
      </c>
      <c r="AA6" s="17">
        <v>0.02</v>
      </c>
      <c r="AB6" s="2">
        <v>19</v>
      </c>
      <c r="AC6" s="17">
        <v>0.73</v>
      </c>
      <c r="AD6" s="2">
        <v>12</v>
      </c>
      <c r="AE6" s="17">
        <v>0.05</v>
      </c>
      <c r="AF6" s="2"/>
      <c r="AG6" s="2"/>
      <c r="AH6" s="2"/>
      <c r="AI6" s="2"/>
      <c r="AJ6" s="2"/>
      <c r="AK6" s="5"/>
      <c r="AM6" s="5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2:53" ht="18" x14ac:dyDescent="0.3">
      <c r="B7" s="9"/>
      <c r="C7" s="11"/>
      <c r="D7" s="19"/>
      <c r="E7" s="19"/>
      <c r="F7" s="20"/>
      <c r="G7" s="20"/>
      <c r="H7" s="198"/>
      <c r="I7" s="198"/>
      <c r="J7" s="11"/>
      <c r="K7" s="11"/>
      <c r="L7" s="11"/>
      <c r="M7" s="11"/>
      <c r="N7" s="11"/>
      <c r="O7" s="11"/>
      <c r="P7" s="11"/>
      <c r="Q7" s="11"/>
      <c r="R7" s="13"/>
      <c r="S7" s="2"/>
      <c r="T7" s="2">
        <v>7</v>
      </c>
      <c r="U7" s="17">
        <v>0.93</v>
      </c>
      <c r="V7" s="2">
        <v>18</v>
      </c>
      <c r="W7" s="17">
        <v>0.73</v>
      </c>
      <c r="X7" s="2">
        <v>2</v>
      </c>
      <c r="Y7" s="17">
        <v>0.12</v>
      </c>
      <c r="Z7" s="2">
        <v>19</v>
      </c>
      <c r="AA7" s="17">
        <v>0.02</v>
      </c>
      <c r="AB7" s="2">
        <v>25</v>
      </c>
      <c r="AC7" s="17">
        <v>0.7</v>
      </c>
      <c r="AD7" s="2">
        <v>26</v>
      </c>
      <c r="AE7" s="17">
        <v>0.04</v>
      </c>
      <c r="AF7" s="2"/>
      <c r="AG7" s="2"/>
      <c r="AH7" s="2"/>
      <c r="AI7" s="2"/>
      <c r="AJ7" s="2"/>
      <c r="AK7" s="5"/>
      <c r="AM7" s="5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2:53" ht="16.5" customHeight="1" x14ac:dyDescent="0.3">
      <c r="B8" s="9"/>
      <c r="C8" s="11"/>
      <c r="D8" s="21"/>
      <c r="E8" s="22"/>
      <c r="F8" s="23"/>
      <c r="G8" s="24"/>
      <c r="H8" s="199"/>
      <c r="I8" s="199"/>
      <c r="J8" s="11"/>
      <c r="K8" s="11"/>
      <c r="L8" s="11"/>
      <c r="M8" s="11"/>
      <c r="N8" s="11"/>
      <c r="O8" s="11"/>
      <c r="P8" s="11"/>
      <c r="Q8" s="11"/>
      <c r="R8" s="13"/>
      <c r="S8" s="2"/>
      <c r="T8" s="2">
        <v>9</v>
      </c>
      <c r="U8" s="17">
        <v>0.93</v>
      </c>
      <c r="V8" s="2">
        <v>2</v>
      </c>
      <c r="W8" s="17">
        <v>0.75</v>
      </c>
      <c r="X8" s="2">
        <v>26</v>
      </c>
      <c r="Y8" s="17">
        <v>0.12</v>
      </c>
      <c r="Z8" s="2">
        <v>16</v>
      </c>
      <c r="AA8" s="17">
        <v>0.03</v>
      </c>
      <c r="AB8" s="2">
        <v>22</v>
      </c>
      <c r="AC8" s="17">
        <v>0.69</v>
      </c>
      <c r="AD8" s="2">
        <v>5</v>
      </c>
      <c r="AE8" s="17">
        <v>0.04</v>
      </c>
      <c r="AF8" s="2"/>
      <c r="AG8" s="2"/>
      <c r="AH8" s="2"/>
      <c r="AI8" s="2"/>
      <c r="AJ8" s="2"/>
      <c r="AK8" s="5"/>
      <c r="AM8" s="5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2:53" ht="16.5" customHeight="1" x14ac:dyDescent="0.3">
      <c r="B9" s="9"/>
      <c r="C9" s="11"/>
      <c r="D9" s="21"/>
      <c r="E9" s="22"/>
      <c r="F9" s="25"/>
      <c r="G9" s="24"/>
      <c r="H9" s="199"/>
      <c r="I9" s="199"/>
      <c r="J9" s="11"/>
      <c r="K9" s="11"/>
      <c r="L9" s="11"/>
      <c r="M9" s="11"/>
      <c r="N9" s="11"/>
      <c r="O9" s="11"/>
      <c r="P9" s="11"/>
      <c r="Q9" s="11"/>
      <c r="R9" s="13"/>
      <c r="S9" s="2"/>
      <c r="T9" s="2">
        <v>23</v>
      </c>
      <c r="U9" s="17">
        <v>0.93</v>
      </c>
      <c r="V9" s="2">
        <v>33</v>
      </c>
      <c r="W9" s="17">
        <v>0.75</v>
      </c>
      <c r="X9" s="2">
        <v>6</v>
      </c>
      <c r="Y9" s="17">
        <v>0.12</v>
      </c>
      <c r="Z9" s="2">
        <v>7</v>
      </c>
      <c r="AA9" s="17">
        <v>0.03</v>
      </c>
      <c r="AB9" s="2">
        <v>24</v>
      </c>
      <c r="AC9" s="17">
        <v>0.67</v>
      </c>
      <c r="AD9" s="2">
        <v>29</v>
      </c>
      <c r="AE9" s="17">
        <v>0.04</v>
      </c>
      <c r="AF9" s="2"/>
      <c r="AG9" s="2"/>
      <c r="AH9" s="2"/>
      <c r="AI9" s="26"/>
      <c r="AJ9" s="27"/>
      <c r="AK9" s="27"/>
      <c r="AL9" s="27"/>
      <c r="AM9" s="27"/>
      <c r="AN9" s="27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2:53" ht="16.5" customHeight="1" x14ac:dyDescent="0.3">
      <c r="B10" s="9"/>
      <c r="C10" s="11"/>
      <c r="D10" s="22"/>
      <c r="E10" s="22"/>
      <c r="F10" s="25"/>
      <c r="G10" s="24"/>
      <c r="H10" s="199"/>
      <c r="I10" s="199"/>
      <c r="J10" s="11"/>
      <c r="K10" s="11"/>
      <c r="L10" s="11"/>
      <c r="M10" s="11"/>
      <c r="N10" s="11"/>
      <c r="O10" s="11"/>
      <c r="P10" s="11"/>
      <c r="Q10" s="11"/>
      <c r="R10" s="13"/>
      <c r="S10" s="2"/>
      <c r="AF10" s="2"/>
      <c r="AG10" s="2"/>
      <c r="AH10" s="2"/>
      <c r="AI10" s="26"/>
      <c r="AJ10" s="27"/>
      <c r="AK10" s="27"/>
      <c r="AL10" s="27"/>
      <c r="AM10" s="27"/>
      <c r="AN10" s="27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2:53" ht="16.5" customHeight="1" x14ac:dyDescent="0.3">
      <c r="B11" s="9"/>
      <c r="C11" s="11"/>
      <c r="D11" s="22"/>
      <c r="E11" s="22"/>
      <c r="F11" s="25"/>
      <c r="G11" s="24"/>
      <c r="H11" s="199"/>
      <c r="I11" s="199"/>
      <c r="J11" s="11"/>
      <c r="K11" s="11"/>
      <c r="L11" s="11"/>
      <c r="M11" s="11"/>
      <c r="N11" s="11"/>
      <c r="O11" s="11"/>
      <c r="P11" s="11"/>
      <c r="Q11" s="11"/>
      <c r="R11" s="13"/>
      <c r="S11" s="2"/>
      <c r="T11" s="2"/>
      <c r="U11" s="26"/>
      <c r="V11" s="2"/>
      <c r="W11" s="17"/>
      <c r="X11" s="2"/>
      <c r="Y11" s="17"/>
      <c r="Z11" s="2"/>
      <c r="AA11" s="17"/>
      <c r="AB11" s="2"/>
      <c r="AC11" s="17"/>
      <c r="AD11" s="2"/>
      <c r="AE11" s="17"/>
      <c r="AF11" s="2"/>
      <c r="AG11" s="2"/>
      <c r="AH11" s="2"/>
      <c r="AI11" s="26"/>
      <c r="AJ11" s="27"/>
      <c r="AK11" s="27"/>
      <c r="AL11" s="27"/>
      <c r="AM11" s="27"/>
      <c r="AN11" s="27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2:53" ht="16.5" customHeight="1" x14ac:dyDescent="0.3">
      <c r="B12" s="9"/>
      <c r="C12" s="11"/>
      <c r="D12" s="22"/>
      <c r="E12" s="22"/>
      <c r="F12" s="25"/>
      <c r="G12" s="24"/>
      <c r="H12" s="199"/>
      <c r="I12" s="199"/>
      <c r="J12" s="11"/>
      <c r="K12" s="11"/>
      <c r="L12" s="11"/>
      <c r="M12" s="11"/>
      <c r="N12" s="11"/>
      <c r="O12" s="11"/>
      <c r="P12" s="11"/>
      <c r="Q12" s="11"/>
      <c r="R12" s="13"/>
      <c r="AF12" s="2"/>
      <c r="AG12" s="2"/>
      <c r="AH12" s="2"/>
      <c r="AI12" s="26"/>
      <c r="AJ12" s="27"/>
      <c r="AK12" s="27"/>
      <c r="AL12" s="27"/>
      <c r="AM12" s="27"/>
      <c r="AN12" s="27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2:53" ht="16.5" customHeight="1" x14ac:dyDescent="0.3">
      <c r="B13" s="9"/>
      <c r="C13" s="11"/>
      <c r="D13" s="195"/>
      <c r="E13" s="195"/>
      <c r="F13" s="28"/>
      <c r="G13" s="29"/>
      <c r="H13" s="196"/>
      <c r="I13" s="196"/>
      <c r="J13" s="11"/>
      <c r="K13" s="11"/>
      <c r="L13" s="11"/>
      <c r="M13" s="11"/>
      <c r="N13" s="11"/>
      <c r="O13" s="11"/>
      <c r="P13" s="11"/>
      <c r="Q13" s="11"/>
      <c r="R13" s="13"/>
      <c r="AF13" s="2"/>
      <c r="AG13" s="2"/>
      <c r="AH13" s="2"/>
      <c r="AI13" s="26"/>
      <c r="AJ13" s="27"/>
      <c r="AK13" s="27"/>
      <c r="AL13" s="27"/>
      <c r="AM13" s="27"/>
      <c r="AN13" s="27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2:53" ht="13.5" customHeight="1" x14ac:dyDescent="0.3">
      <c r="B14" s="9"/>
      <c r="C14" s="11"/>
      <c r="D14" s="30"/>
      <c r="E14" s="30"/>
      <c r="F14" s="30"/>
      <c r="G14" s="30"/>
      <c r="H14" s="30"/>
      <c r="I14" s="30"/>
      <c r="J14" s="11"/>
      <c r="K14" s="11"/>
      <c r="L14" s="31"/>
      <c r="M14" s="11"/>
      <c r="N14" s="11"/>
      <c r="O14" s="11"/>
      <c r="P14" s="11"/>
      <c r="Q14" s="11"/>
      <c r="R14" s="13"/>
      <c r="AF14" s="2"/>
      <c r="AG14" s="26"/>
      <c r="AH14" s="26"/>
      <c r="AI14" s="26"/>
      <c r="AJ14" s="32"/>
      <c r="AK14" s="32"/>
      <c r="AL14" s="32"/>
      <c r="AM14" s="32"/>
      <c r="AN14" s="32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2:53" x14ac:dyDescent="0.3"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3"/>
      <c r="AF15" s="2"/>
      <c r="AG15" s="26"/>
      <c r="AH15" s="26"/>
      <c r="AI15" s="2"/>
      <c r="AJ15" s="2"/>
      <c r="AK15" s="5"/>
      <c r="AM15" s="5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2:53" ht="13.5" customHeight="1" x14ac:dyDescent="0.3">
      <c r="B16" s="9"/>
      <c r="C16" s="11"/>
      <c r="D16" s="33"/>
      <c r="E16" s="34"/>
      <c r="F16" s="35"/>
      <c r="G16" s="35"/>
      <c r="H16" s="11"/>
      <c r="I16" s="34"/>
      <c r="J16" s="34"/>
      <c r="K16" s="35"/>
      <c r="L16" s="35"/>
      <c r="M16" s="11"/>
      <c r="N16" s="11"/>
      <c r="O16" s="11"/>
      <c r="P16" s="11"/>
      <c r="Q16" s="11"/>
      <c r="R16" s="13"/>
      <c r="S16" s="2"/>
      <c r="AD16" s="2"/>
      <c r="AE16" s="17"/>
      <c r="AF16" s="2"/>
      <c r="AG16" s="26"/>
      <c r="AH16" s="26"/>
      <c r="AI16" s="2"/>
      <c r="AJ16" s="2"/>
      <c r="AK16" s="5"/>
      <c r="AM16" s="5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2:53" ht="12.75" customHeight="1" x14ac:dyDescent="0.3">
      <c r="B17" s="9"/>
      <c r="C17" s="11"/>
      <c r="D17" s="11"/>
      <c r="E17" s="11"/>
      <c r="F17" s="36"/>
      <c r="G17" s="37"/>
      <c r="H17" s="11"/>
      <c r="I17" s="11"/>
      <c r="J17" s="11"/>
      <c r="K17" s="36"/>
      <c r="L17" s="37"/>
      <c r="M17" s="11"/>
      <c r="N17" s="11"/>
      <c r="O17" s="11"/>
      <c r="P17" s="11"/>
      <c r="Q17" s="11"/>
      <c r="R17" s="13"/>
      <c r="S17" s="2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2"/>
      <c r="AE17" s="17"/>
      <c r="AF17" s="2"/>
      <c r="AG17" s="26"/>
      <c r="AH17" s="26"/>
      <c r="AI17" s="26"/>
      <c r="AJ17" s="2"/>
      <c r="AK17" s="5"/>
      <c r="AM17" s="5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:53" ht="12.75" customHeight="1" x14ac:dyDescent="0.3">
      <c r="B18" s="9"/>
      <c r="C18" s="11"/>
      <c r="D18" s="11"/>
      <c r="E18" s="11"/>
      <c r="F18" s="36"/>
      <c r="G18" s="37"/>
      <c r="H18" s="11"/>
      <c r="I18" s="11"/>
      <c r="J18" s="11"/>
      <c r="K18" s="36"/>
      <c r="L18" s="37"/>
      <c r="M18" s="11"/>
      <c r="N18" s="11"/>
      <c r="O18" s="11"/>
      <c r="P18" s="11"/>
      <c r="Q18" s="11"/>
      <c r="R18" s="13"/>
      <c r="S18" s="2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26"/>
      <c r="AE18" s="26"/>
      <c r="AF18" s="2"/>
      <c r="AG18" s="26"/>
      <c r="AH18" s="26"/>
      <c r="AI18" s="2"/>
      <c r="AJ18" s="2"/>
      <c r="AK18" s="5"/>
      <c r="AM18" s="5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2:53" ht="12.75" customHeight="1" x14ac:dyDescent="0.3">
      <c r="B19" s="9"/>
      <c r="C19" s="11"/>
      <c r="D19" s="11"/>
      <c r="E19" s="11"/>
      <c r="F19" s="36"/>
      <c r="G19" s="37"/>
      <c r="H19" s="11"/>
      <c r="I19" s="11"/>
      <c r="J19" s="11"/>
      <c r="K19" s="36"/>
      <c r="L19" s="37"/>
      <c r="M19" s="11"/>
      <c r="N19" s="11"/>
      <c r="O19" s="11"/>
      <c r="P19" s="11"/>
      <c r="Q19" s="11"/>
      <c r="R19" s="13"/>
      <c r="S19" s="2"/>
      <c r="T19" s="38"/>
      <c r="U19" s="38"/>
      <c r="V19" s="38"/>
      <c r="W19" s="38"/>
      <c r="X19" s="38"/>
      <c r="Y19" s="38"/>
      <c r="Z19" s="38"/>
      <c r="AA19" s="26"/>
      <c r="AB19" s="26"/>
      <c r="AC19" s="26"/>
      <c r="AD19" s="26"/>
      <c r="AE19" s="26"/>
      <c r="AF19" s="26"/>
      <c r="AG19" s="2"/>
      <c r="AH19" s="2"/>
      <c r="AI19" s="2"/>
      <c r="AJ19" s="2"/>
      <c r="AK19" s="5"/>
      <c r="AM19" s="5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2:53" ht="12.75" customHeight="1" x14ac:dyDescent="0.3">
      <c r="B20" s="9"/>
      <c r="C20" s="11"/>
      <c r="D20" s="11"/>
      <c r="E20" s="11"/>
      <c r="F20" s="36"/>
      <c r="G20" s="37"/>
      <c r="H20" s="11"/>
      <c r="I20" s="11"/>
      <c r="J20" s="11"/>
      <c r="K20" s="36"/>
      <c r="L20" s="37"/>
      <c r="M20" s="11"/>
      <c r="N20" s="11"/>
      <c r="O20" s="11"/>
      <c r="P20" s="11"/>
      <c r="Q20" s="11"/>
      <c r="R20" s="13"/>
      <c r="S20" s="2"/>
      <c r="T20" s="39"/>
      <c r="U20" s="39"/>
      <c r="V20" s="39"/>
      <c r="W20" s="39"/>
      <c r="X20" s="39"/>
      <c r="Y20" s="39"/>
      <c r="Z20" s="39"/>
      <c r="AA20" s="26"/>
      <c r="AB20" s="26"/>
      <c r="AC20" s="26"/>
      <c r="AD20" s="26"/>
      <c r="AE20" s="26"/>
      <c r="AF20" s="26"/>
      <c r="AG20" s="2"/>
      <c r="AH20" s="2"/>
      <c r="AI20" s="2"/>
      <c r="AJ20" s="2"/>
      <c r="AK20" s="5"/>
      <c r="AM20" s="5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2:53" ht="12.75" customHeight="1" x14ac:dyDescent="0.3">
      <c r="B21" s="9"/>
      <c r="C21" s="11"/>
      <c r="D21" s="11"/>
      <c r="E21" s="11"/>
      <c r="F21" s="36"/>
      <c r="G21" s="37"/>
      <c r="H21" s="11"/>
      <c r="I21" s="11"/>
      <c r="J21" s="40"/>
      <c r="K21" s="36"/>
      <c r="L21" s="37"/>
      <c r="M21" s="11"/>
      <c r="N21" s="11"/>
      <c r="O21" s="11"/>
      <c r="P21" s="11"/>
      <c r="Q21" s="11"/>
      <c r="R21" s="13"/>
      <c r="S21" s="2"/>
      <c r="X21" s="26"/>
      <c r="Y21" s="26"/>
      <c r="Z21" s="26"/>
      <c r="AA21" s="26"/>
      <c r="AB21" s="26"/>
      <c r="AC21" s="26"/>
      <c r="AD21" s="26"/>
      <c r="AE21" s="26"/>
      <c r="AF21" s="26"/>
      <c r="AG21" s="2"/>
      <c r="AH21" s="2"/>
      <c r="AI21" s="2"/>
      <c r="AJ21" s="2"/>
      <c r="AK21" s="5"/>
      <c r="AM21" s="5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2:53" ht="12.75" customHeight="1" x14ac:dyDescent="0.3">
      <c r="B22" s="9"/>
      <c r="C22" s="11"/>
      <c r="D22" s="11"/>
      <c r="E22" s="11"/>
      <c r="F22" s="36"/>
      <c r="G22" s="37"/>
      <c r="H22" s="11"/>
      <c r="I22" s="11"/>
      <c r="J22" s="11"/>
      <c r="K22" s="36"/>
      <c r="L22" s="37"/>
      <c r="M22" s="11"/>
      <c r="N22" s="11"/>
      <c r="O22" s="11"/>
      <c r="P22" s="11"/>
      <c r="Q22" s="11"/>
      <c r="R22" s="13"/>
      <c r="S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5"/>
      <c r="AM22" s="5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2:53" ht="12.75" customHeight="1" x14ac:dyDescent="0.3">
      <c r="B23" s="9"/>
      <c r="C23" s="11"/>
      <c r="D23" s="11"/>
      <c r="E23" s="11"/>
      <c r="F23" s="36"/>
      <c r="G23" s="37"/>
      <c r="H23" s="11"/>
      <c r="I23" s="11"/>
      <c r="J23" s="11"/>
      <c r="K23" s="36"/>
      <c r="L23" s="37"/>
      <c r="M23" s="11"/>
      <c r="N23" s="11"/>
      <c r="O23" s="11"/>
      <c r="P23" s="11"/>
      <c r="Q23" s="11"/>
      <c r="R23" s="13"/>
      <c r="S23" s="2"/>
      <c r="V23" s="2"/>
      <c r="W23" s="2"/>
      <c r="X23" s="41"/>
      <c r="Y23" s="41"/>
      <c r="Z23" s="26"/>
      <c r="AA23" s="26"/>
      <c r="AB23" s="26"/>
      <c r="AC23" s="26"/>
      <c r="AD23" s="2"/>
      <c r="AE23" s="2"/>
      <c r="AF23" s="2"/>
      <c r="AG23" s="2"/>
      <c r="AH23" s="2"/>
      <c r="AI23" s="2"/>
      <c r="AJ23" s="2"/>
      <c r="AK23" s="5"/>
      <c r="AM23" s="5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2:53" ht="12.75" customHeight="1" x14ac:dyDescent="0.3">
      <c r="B24" s="9"/>
      <c r="C24" s="11"/>
      <c r="D24" s="11"/>
      <c r="E24" s="11"/>
      <c r="F24" s="36"/>
      <c r="G24" s="37"/>
      <c r="H24" s="11"/>
      <c r="I24" s="11"/>
      <c r="J24" s="11"/>
      <c r="K24" s="36"/>
      <c r="L24" s="37"/>
      <c r="M24" s="11"/>
      <c r="N24" s="11"/>
      <c r="O24" s="11"/>
      <c r="P24" s="11"/>
      <c r="Q24" s="11"/>
      <c r="R24" s="13"/>
      <c r="S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5"/>
      <c r="AM24" s="5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2:53" ht="12.75" customHeight="1" x14ac:dyDescent="0.3">
      <c r="B25" s="9"/>
      <c r="C25" s="11"/>
      <c r="D25" s="11"/>
      <c r="E25" s="11"/>
      <c r="F25" s="36"/>
      <c r="G25" s="37"/>
      <c r="H25" s="11"/>
      <c r="I25" s="11"/>
      <c r="J25" s="11"/>
      <c r="K25" s="36"/>
      <c r="L25" s="37"/>
      <c r="M25" s="11"/>
      <c r="N25" s="11"/>
      <c r="O25" s="11"/>
      <c r="P25" s="11"/>
      <c r="Q25" s="11"/>
      <c r="R25" s="1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5"/>
      <c r="AM25" s="5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2:53" ht="12.75" customHeight="1" x14ac:dyDescent="0.3">
      <c r="B26" s="9"/>
      <c r="C26" s="11"/>
      <c r="D26" s="11"/>
      <c r="E26" s="11"/>
      <c r="F26" s="36"/>
      <c r="G26" s="37"/>
      <c r="H26" s="11"/>
      <c r="I26" s="11"/>
      <c r="J26" s="11"/>
      <c r="K26" s="36"/>
      <c r="L26" s="37"/>
      <c r="M26" s="11"/>
      <c r="N26" s="11"/>
      <c r="O26" s="11"/>
      <c r="P26" s="11"/>
      <c r="Q26" s="11"/>
      <c r="R26" s="1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5"/>
      <c r="AM26" s="5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2:53" ht="14.4" x14ac:dyDescent="0.3">
      <c r="B27" s="9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3"/>
      <c r="S27" s="2"/>
      <c r="T27" s="2"/>
      <c r="U27" s="2"/>
      <c r="V27" s="2"/>
      <c r="W27" s="42"/>
      <c r="X27" s="26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5"/>
      <c r="AM27" s="5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2:53" x14ac:dyDescent="0.3">
      <c r="B28" s="9"/>
      <c r="C28" s="11"/>
      <c r="D28" s="43"/>
      <c r="E28" s="43"/>
      <c r="F28" s="43"/>
      <c r="G28" s="4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6"/>
      <c r="AE28" s="26"/>
      <c r="AF28" s="26"/>
      <c r="AG28" s="26"/>
      <c r="AH28" s="26"/>
      <c r="AI28" s="26"/>
      <c r="AJ28" s="26"/>
      <c r="AK28" s="5"/>
      <c r="AM28" s="5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2:53" ht="13.5" customHeight="1" x14ac:dyDescent="0.3">
      <c r="B29" s="9"/>
      <c r="C29" s="11"/>
      <c r="D29" s="34"/>
      <c r="E29" s="34"/>
      <c r="F29" s="35"/>
      <c r="G29" s="35"/>
      <c r="H29" s="11"/>
      <c r="I29" s="34"/>
      <c r="J29" s="34"/>
      <c r="K29" s="35"/>
      <c r="L29" s="35"/>
      <c r="M29" s="11"/>
      <c r="N29" s="11"/>
      <c r="O29" s="11"/>
      <c r="P29" s="11"/>
      <c r="Q29" s="11"/>
      <c r="R29" s="13"/>
      <c r="S29" s="2"/>
      <c r="T29" s="2"/>
      <c r="U29" s="41"/>
      <c r="V29" s="44"/>
      <c r="W29" s="41"/>
      <c r="X29" s="44"/>
      <c r="Y29" s="41"/>
      <c r="Z29" s="44"/>
      <c r="AA29" s="41"/>
      <c r="AB29" s="44"/>
      <c r="AC29" s="41"/>
      <c r="AD29" s="44"/>
      <c r="AE29" s="26"/>
      <c r="AF29" s="26"/>
      <c r="AG29" s="26"/>
      <c r="AH29" s="26"/>
      <c r="AI29" s="26"/>
      <c r="AJ29" s="26"/>
      <c r="AK29" s="5"/>
      <c r="AM29" s="5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:53" ht="12.75" customHeight="1" x14ac:dyDescent="0.3">
      <c r="B30" s="9"/>
      <c r="C30" s="11"/>
      <c r="D30" s="11"/>
      <c r="E30" s="11"/>
      <c r="F30" s="36"/>
      <c r="G30" s="37"/>
      <c r="H30" s="11"/>
      <c r="I30" s="11"/>
      <c r="J30" s="11"/>
      <c r="K30" s="36"/>
      <c r="L30" s="37"/>
      <c r="M30" s="11"/>
      <c r="N30" s="11"/>
      <c r="O30" s="11"/>
      <c r="P30" s="11"/>
      <c r="Q30" s="11"/>
      <c r="R30" s="13"/>
      <c r="S30" s="2"/>
      <c r="T30" s="2"/>
      <c r="U30" s="41"/>
      <c r="V30" s="44"/>
      <c r="W30" s="41"/>
      <c r="X30" s="44"/>
      <c r="Y30" s="41"/>
      <c r="Z30" s="44"/>
      <c r="AA30" s="41"/>
      <c r="AB30" s="44"/>
      <c r="AC30" s="41"/>
      <c r="AD30" s="44"/>
      <c r="AE30" s="26"/>
      <c r="AF30" s="26"/>
      <c r="AG30" s="26"/>
      <c r="AH30" s="26"/>
      <c r="AI30" s="26"/>
      <c r="AJ30" s="26"/>
      <c r="AK30" s="5"/>
      <c r="AM30" s="5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2:53" ht="12.75" customHeight="1" x14ac:dyDescent="0.3">
      <c r="B31" s="9"/>
      <c r="C31" s="11"/>
      <c r="D31" s="11"/>
      <c r="E31" s="11"/>
      <c r="F31" s="36"/>
      <c r="G31" s="37"/>
      <c r="H31" s="11"/>
      <c r="I31" s="11"/>
      <c r="J31" s="11"/>
      <c r="K31" s="36"/>
      <c r="L31" s="37"/>
      <c r="M31" s="11"/>
      <c r="N31" s="11"/>
      <c r="O31" s="11"/>
      <c r="P31" s="11"/>
      <c r="Q31" s="11"/>
      <c r="R31" s="13"/>
      <c r="S31" s="2"/>
      <c r="T31" s="2"/>
      <c r="U31" s="41"/>
      <c r="V31" s="44"/>
      <c r="W31" s="41"/>
      <c r="X31" s="44"/>
      <c r="Y31" s="41"/>
      <c r="Z31" s="44"/>
      <c r="AA31" s="41"/>
      <c r="AB31" s="44"/>
      <c r="AC31" s="41"/>
      <c r="AD31" s="44"/>
      <c r="AE31" s="26"/>
      <c r="AF31" s="26"/>
      <c r="AG31" s="26"/>
      <c r="AH31" s="26"/>
      <c r="AI31" s="26"/>
      <c r="AJ31" s="26"/>
      <c r="AK31" s="5"/>
      <c r="AM31" s="5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2:53" ht="12.75" customHeight="1" x14ac:dyDescent="0.3">
      <c r="B32" s="9"/>
      <c r="C32" s="11"/>
      <c r="D32" s="11"/>
      <c r="E32" s="11"/>
      <c r="F32" s="36"/>
      <c r="G32" s="37"/>
      <c r="H32" s="11"/>
      <c r="I32" s="11"/>
      <c r="J32" s="11"/>
      <c r="K32" s="36"/>
      <c r="L32" s="37"/>
      <c r="M32" s="11"/>
      <c r="N32" s="11"/>
      <c r="O32" s="11"/>
      <c r="P32" s="11"/>
      <c r="Q32" s="11"/>
      <c r="R32" s="13"/>
      <c r="S32" s="2"/>
      <c r="T32" s="2"/>
      <c r="U32" s="41"/>
      <c r="V32" s="44"/>
      <c r="W32" s="41"/>
      <c r="X32" s="44"/>
      <c r="Y32" s="41"/>
      <c r="Z32" s="44"/>
      <c r="AA32" s="41"/>
      <c r="AB32" s="44"/>
      <c r="AC32" s="41"/>
      <c r="AD32" s="44"/>
      <c r="AE32" s="26"/>
      <c r="AF32" s="26"/>
      <c r="AG32" s="26"/>
      <c r="AH32" s="26"/>
      <c r="AI32" s="26"/>
      <c r="AJ32" s="26"/>
      <c r="AK32" s="5"/>
      <c r="AM32" s="5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70" ht="12.75" customHeight="1" x14ac:dyDescent="0.3">
      <c r="B33" s="9"/>
      <c r="C33" s="11"/>
      <c r="D33" s="11"/>
      <c r="E33" s="11"/>
      <c r="F33" s="36"/>
      <c r="G33" s="37"/>
      <c r="H33" s="11"/>
      <c r="I33" s="11"/>
      <c r="J33" s="11"/>
      <c r="K33" s="36"/>
      <c r="L33" s="37"/>
      <c r="M33" s="11"/>
      <c r="N33" s="11"/>
      <c r="O33" s="11"/>
      <c r="P33" s="11"/>
      <c r="Q33" s="11"/>
      <c r="R33" s="13"/>
      <c r="S33" s="2"/>
      <c r="T33" s="2"/>
      <c r="U33" s="41"/>
      <c r="V33" s="44"/>
      <c r="W33" s="41"/>
      <c r="X33" s="44"/>
      <c r="Y33" s="41"/>
      <c r="Z33" s="44"/>
      <c r="AA33" s="41"/>
      <c r="AB33" s="44"/>
      <c r="AC33" s="41"/>
      <c r="AD33" s="44"/>
      <c r="AE33" s="2"/>
      <c r="AF33" s="2">
        <v>1</v>
      </c>
      <c r="AG33" s="2"/>
      <c r="AH33" s="2"/>
      <c r="AI33" s="2"/>
      <c r="AJ33" s="2"/>
      <c r="AK33" s="5"/>
      <c r="AM33" s="5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70" ht="12.75" customHeight="1" x14ac:dyDescent="0.3">
      <c r="B34" s="9"/>
      <c r="C34" s="11"/>
      <c r="D34" s="11"/>
      <c r="E34" s="11"/>
      <c r="F34" s="36"/>
      <c r="G34" s="37"/>
      <c r="H34" s="11"/>
      <c r="I34" s="11"/>
      <c r="J34" s="11"/>
      <c r="K34" s="36"/>
      <c r="L34" s="37"/>
      <c r="M34" s="11"/>
      <c r="N34" s="11"/>
      <c r="O34" s="11"/>
      <c r="P34" s="11"/>
      <c r="Q34" s="11"/>
      <c r="R34" s="13"/>
      <c r="S34" s="2"/>
      <c r="T34" s="2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2"/>
      <c r="AF34" s="2"/>
      <c r="AG34" s="2"/>
      <c r="AH34" s="2"/>
      <c r="AI34" s="2"/>
      <c r="AJ34" s="2"/>
      <c r="AK34" s="5"/>
      <c r="AM34" s="5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70" ht="12.75" customHeight="1" x14ac:dyDescent="0.3">
      <c r="B35" s="9"/>
      <c r="C35" s="11"/>
      <c r="D35" s="11"/>
      <c r="E35" s="11"/>
      <c r="F35" s="36"/>
      <c r="G35" s="37"/>
      <c r="H35" s="11"/>
      <c r="I35" s="11"/>
      <c r="J35" s="11"/>
      <c r="K35" s="36"/>
      <c r="L35" s="37"/>
      <c r="M35" s="11"/>
      <c r="N35" s="11"/>
      <c r="O35" s="11"/>
      <c r="P35" s="11"/>
      <c r="Q35" s="11"/>
      <c r="R35" s="13"/>
      <c r="S35" s="2"/>
      <c r="T35" s="2"/>
      <c r="U35" s="46"/>
      <c r="V35" s="17"/>
      <c r="W35" s="46"/>
      <c r="X35" s="17"/>
      <c r="Y35" s="46"/>
      <c r="Z35" s="17"/>
      <c r="AA35" s="46"/>
      <c r="AB35" s="17"/>
      <c r="AC35" s="46"/>
      <c r="AD35" s="17"/>
      <c r="AE35" s="2"/>
      <c r="AF35" s="2"/>
      <c r="AG35" s="2"/>
      <c r="AH35" s="2"/>
      <c r="AI35" s="2"/>
      <c r="AJ35" s="2"/>
      <c r="AK35" s="5"/>
      <c r="AM35" s="5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70" ht="12.75" customHeight="1" x14ac:dyDescent="0.3">
      <c r="B36" s="9"/>
      <c r="C36" s="11"/>
      <c r="D36" s="11"/>
      <c r="E36" s="11"/>
      <c r="F36" s="36"/>
      <c r="G36" s="37"/>
      <c r="H36" s="11"/>
      <c r="I36" s="11"/>
      <c r="J36" s="11"/>
      <c r="K36" s="36"/>
      <c r="L36" s="37"/>
      <c r="M36" s="11"/>
      <c r="N36" s="11"/>
      <c r="O36" s="11"/>
      <c r="P36" s="11"/>
      <c r="Q36" s="11"/>
      <c r="R36" s="13"/>
      <c r="S36" s="2"/>
      <c r="T36" s="2"/>
      <c r="U36" s="46"/>
      <c r="V36" s="17"/>
      <c r="W36" s="46"/>
      <c r="X36" s="17"/>
      <c r="Y36" s="46"/>
      <c r="Z36" s="17"/>
      <c r="AA36" s="46"/>
      <c r="AB36" s="17"/>
      <c r="AC36" s="46"/>
      <c r="AD36" s="17"/>
      <c r="AE36" s="2"/>
      <c r="AF36" s="2"/>
      <c r="AG36" s="2"/>
      <c r="AH36" s="2"/>
      <c r="AI36" s="2"/>
      <c r="AJ36" s="2"/>
      <c r="AK36" s="5"/>
      <c r="AM36" s="5"/>
      <c r="AR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5"/>
      <c r="BK36" s="5"/>
      <c r="BL36" s="5"/>
      <c r="BM36" s="45"/>
      <c r="BN36" s="45"/>
      <c r="BO36" s="45"/>
      <c r="BP36" s="45"/>
      <c r="BQ36" s="45"/>
      <c r="BR36" s="45"/>
    </row>
    <row r="37" spans="1:70" ht="12.75" customHeight="1" x14ac:dyDescent="0.3">
      <c r="B37" s="9"/>
      <c r="C37" s="11"/>
      <c r="D37" s="11"/>
      <c r="E37" s="11"/>
      <c r="F37" s="36"/>
      <c r="G37" s="37"/>
      <c r="H37" s="11"/>
      <c r="I37" s="11"/>
      <c r="J37" s="11"/>
      <c r="K37" s="36"/>
      <c r="L37" s="37"/>
      <c r="M37" s="11"/>
      <c r="N37" s="11"/>
      <c r="O37" s="11"/>
      <c r="P37" s="11"/>
      <c r="Q37" s="11"/>
      <c r="R37" s="13"/>
      <c r="S37" s="2"/>
      <c r="T37" s="2"/>
      <c r="U37" s="26"/>
      <c r="V37" s="2"/>
      <c r="W37" s="2"/>
      <c r="X37" s="2"/>
      <c r="Y37" s="2"/>
      <c r="Z37" s="2"/>
      <c r="AA37" s="26"/>
      <c r="AB37" s="26"/>
      <c r="AC37" s="2"/>
      <c r="AD37" s="2"/>
      <c r="AE37" s="2"/>
      <c r="AF37" s="2"/>
      <c r="AG37" s="2"/>
      <c r="AH37" s="2"/>
      <c r="AI37" s="2"/>
      <c r="AJ37" s="2"/>
      <c r="AK37" s="5"/>
      <c r="AM37" s="5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5"/>
      <c r="BK37" s="5"/>
      <c r="BL37" s="5"/>
      <c r="BM37" s="45"/>
      <c r="BN37" s="45"/>
      <c r="BO37" s="45"/>
      <c r="BP37" s="45"/>
      <c r="BQ37" s="45"/>
      <c r="BR37" s="45"/>
    </row>
    <row r="38" spans="1:70" ht="12.75" customHeight="1" x14ac:dyDescent="0.3">
      <c r="B38" s="9"/>
      <c r="C38" s="11"/>
      <c r="D38" s="11"/>
      <c r="E38" s="11"/>
      <c r="F38" s="36"/>
      <c r="G38" s="37"/>
      <c r="H38" s="11"/>
      <c r="I38" s="11"/>
      <c r="J38" s="11"/>
      <c r="K38" s="36"/>
      <c r="L38" s="37"/>
      <c r="M38" s="11"/>
      <c r="N38" s="11"/>
      <c r="O38" s="11"/>
      <c r="P38" s="11"/>
      <c r="Q38" s="11"/>
      <c r="R38" s="13"/>
      <c r="S38" s="2"/>
      <c r="T38" s="2"/>
      <c r="U38" s="26"/>
      <c r="V38" s="2"/>
      <c r="W38" s="2"/>
      <c r="X38" s="2"/>
      <c r="Y38" s="2"/>
      <c r="Z38" s="2"/>
      <c r="AA38" s="26"/>
      <c r="AB38" s="26"/>
      <c r="AC38" s="2"/>
      <c r="AD38" s="2"/>
      <c r="AE38" s="2"/>
      <c r="AF38" s="2"/>
      <c r="AG38" s="2"/>
      <c r="AH38" s="2"/>
      <c r="AI38" s="2"/>
      <c r="AJ38" s="2"/>
      <c r="AK38" s="5"/>
      <c r="AM38" s="5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5"/>
      <c r="BK38" s="5"/>
      <c r="BL38" s="5"/>
      <c r="BM38" s="45"/>
      <c r="BN38" s="45"/>
      <c r="BO38" s="45"/>
      <c r="BP38" s="45"/>
      <c r="BQ38" s="45"/>
      <c r="BR38" s="45"/>
    </row>
    <row r="39" spans="1:70" ht="12.75" customHeight="1" x14ac:dyDescent="0.3">
      <c r="B39" s="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3"/>
      <c r="S39" s="2"/>
      <c r="T39" s="2"/>
      <c r="U39" s="26"/>
      <c r="V39" s="2"/>
      <c r="W39" s="2"/>
      <c r="X39" s="2"/>
      <c r="Y39" s="2"/>
      <c r="Z39" s="2"/>
      <c r="AA39" s="26"/>
      <c r="AB39" s="26"/>
      <c r="AC39" s="2"/>
      <c r="AD39" s="2"/>
      <c r="AE39" s="2"/>
      <c r="AF39" s="2"/>
      <c r="AG39" s="2"/>
      <c r="AH39" s="2"/>
      <c r="AI39" s="2"/>
      <c r="AJ39" s="2"/>
      <c r="AK39" s="5"/>
      <c r="AM39" s="5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5"/>
      <c r="BK39" s="5"/>
      <c r="BL39" s="5"/>
      <c r="BM39" s="45"/>
      <c r="BN39" s="45"/>
      <c r="BO39" s="45"/>
      <c r="BP39" s="45"/>
      <c r="BQ39" s="45"/>
      <c r="BR39" s="45"/>
    </row>
    <row r="40" spans="1:70" ht="14.25" customHeight="1" thickBot="1" x14ac:dyDescent="0.35">
      <c r="B40" s="47"/>
      <c r="C40" s="48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48"/>
      <c r="O40" s="48"/>
      <c r="P40" s="48"/>
      <c r="Q40" s="48"/>
      <c r="R40" s="49"/>
      <c r="S40" s="2"/>
      <c r="T40" s="2"/>
      <c r="U40" s="26"/>
      <c r="V40" s="2"/>
      <c r="W40" s="2"/>
      <c r="X40" s="2"/>
      <c r="Y40" s="2"/>
      <c r="Z40" s="2"/>
      <c r="AA40" s="26"/>
      <c r="AB40" s="26"/>
      <c r="AC40" s="2"/>
      <c r="AD40" s="2"/>
      <c r="AE40" s="2"/>
      <c r="AF40" s="2"/>
      <c r="AG40" s="2"/>
      <c r="AH40" s="2"/>
      <c r="AI40" s="2"/>
      <c r="AJ40" s="2"/>
      <c r="AK40" s="5"/>
      <c r="AM40" s="5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5"/>
      <c r="BK40" s="5"/>
      <c r="BL40" s="5"/>
      <c r="BM40" s="45"/>
      <c r="BN40" s="45"/>
      <c r="BO40" s="45"/>
      <c r="BP40" s="45"/>
      <c r="BQ40" s="45"/>
      <c r="BR40" s="45"/>
    </row>
    <row r="41" spans="1:70" ht="11.25" customHeight="1" x14ac:dyDescent="0.3">
      <c r="S41" s="5"/>
      <c r="T41" s="5"/>
      <c r="V41" s="5"/>
      <c r="W41" s="5"/>
      <c r="X41" s="5"/>
      <c r="Y41" s="5"/>
      <c r="Z41" s="5"/>
      <c r="AC41" s="5"/>
      <c r="AD41" s="5"/>
      <c r="AE41" s="5"/>
      <c r="AF41" s="5"/>
      <c r="AG41" s="5"/>
      <c r="AH41" s="5"/>
      <c r="AI41" s="5"/>
      <c r="AJ41" s="5"/>
      <c r="AK41" s="5"/>
      <c r="AM41" s="5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5"/>
      <c r="BK41" s="5"/>
      <c r="BL41" s="5"/>
      <c r="BM41" s="45"/>
      <c r="BN41" s="45"/>
      <c r="BO41" s="45"/>
      <c r="BP41" s="45"/>
      <c r="BQ41" s="45"/>
      <c r="BR41" s="45"/>
    </row>
    <row r="42" spans="1:70" ht="11.25" customHeight="1" x14ac:dyDescent="0.3">
      <c r="A42" s="50"/>
      <c r="B42" s="125" t="s">
        <v>14</v>
      </c>
      <c r="C42" s="125" t="s">
        <v>15</v>
      </c>
      <c r="D42" s="2"/>
      <c r="E42" s="2"/>
      <c r="F42" s="5"/>
      <c r="G42" s="5"/>
      <c r="H42" s="5"/>
      <c r="I42" s="5"/>
      <c r="J42" s="5"/>
      <c r="L42" s="5"/>
      <c r="M42" s="5"/>
      <c r="N42" s="5"/>
      <c r="O42" s="5"/>
      <c r="P42" s="5"/>
      <c r="Q42" s="5"/>
      <c r="S42" s="5"/>
      <c r="T42" s="5"/>
      <c r="V42" s="5"/>
      <c r="W42" s="5"/>
      <c r="X42" s="5"/>
      <c r="Y42" s="5"/>
      <c r="Z42" s="5"/>
      <c r="AC42" s="5"/>
      <c r="AD42" s="5"/>
      <c r="AE42" s="5"/>
      <c r="AF42" s="5"/>
      <c r="AG42" s="5"/>
      <c r="AH42" s="5"/>
      <c r="AI42" s="5"/>
      <c r="AJ42" s="5"/>
      <c r="AK42" s="5"/>
      <c r="AM42" s="5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5"/>
      <c r="BK42" s="5"/>
      <c r="BL42" s="5"/>
      <c r="BM42" s="45"/>
      <c r="BN42" s="45"/>
      <c r="BO42" s="45"/>
      <c r="BP42" s="45"/>
      <c r="BQ42" s="45"/>
      <c r="BR42" s="45"/>
    </row>
    <row r="43" spans="1:70" ht="11.25" customHeight="1" x14ac:dyDescent="0.3">
      <c r="A43" s="50"/>
      <c r="B43" s="51">
        <v>1</v>
      </c>
      <c r="C43" s="52" t="s">
        <v>16</v>
      </c>
      <c r="D43" s="2"/>
      <c r="E43" s="2"/>
      <c r="F43" s="5"/>
      <c r="G43" s="5"/>
      <c r="H43" s="5"/>
      <c r="I43" s="5"/>
      <c r="J43" s="5"/>
      <c r="K43" s="2" t="s">
        <v>104</v>
      </c>
      <c r="L43" s="5"/>
      <c r="M43" s="5"/>
      <c r="N43" s="5"/>
      <c r="O43" s="5"/>
      <c r="P43" s="5"/>
      <c r="Q43" s="5"/>
      <c r="S43" s="5"/>
      <c r="T43" s="5"/>
      <c r="V43" s="5"/>
      <c r="W43" s="5"/>
      <c r="X43" s="5"/>
      <c r="Y43" s="5"/>
      <c r="Z43" s="5"/>
      <c r="AC43" s="5"/>
      <c r="AD43" s="5"/>
      <c r="AE43" s="5"/>
      <c r="AF43" s="5"/>
      <c r="AG43" s="5"/>
      <c r="AH43" s="5"/>
      <c r="AI43" s="5"/>
      <c r="AJ43" s="5"/>
      <c r="AK43" s="5"/>
      <c r="AM43" s="5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5"/>
      <c r="BK43" s="5"/>
      <c r="BL43" s="5"/>
      <c r="BM43" s="45"/>
      <c r="BN43" s="45"/>
      <c r="BO43" s="45"/>
      <c r="BP43" s="45"/>
      <c r="BQ43" s="45"/>
      <c r="BR43" s="45"/>
    </row>
    <row r="44" spans="1:70" ht="11.25" customHeight="1" x14ac:dyDescent="0.3">
      <c r="A44" s="50"/>
      <c r="B44" s="51">
        <v>2</v>
      </c>
      <c r="C44" s="52" t="s">
        <v>18</v>
      </c>
      <c r="D44" s="2"/>
      <c r="E44" s="2"/>
      <c r="F44" s="5"/>
      <c r="G44" s="5"/>
      <c r="H44" s="5"/>
      <c r="I44" s="5"/>
      <c r="J44" s="5"/>
      <c r="K44" s="2" t="s">
        <v>17</v>
      </c>
      <c r="L44" s="5"/>
      <c r="M44" s="5"/>
      <c r="N44" s="5"/>
      <c r="O44" s="5"/>
      <c r="P44" s="5"/>
      <c r="Q44" s="5"/>
      <c r="S44" s="5"/>
      <c r="T44" s="5"/>
      <c r="V44" s="5"/>
      <c r="W44" s="5"/>
      <c r="X44" s="5"/>
      <c r="Y44" s="5"/>
      <c r="Z44" s="5"/>
      <c r="AC44" s="5"/>
      <c r="AD44" s="5"/>
      <c r="AE44" s="5"/>
      <c r="AF44" s="5"/>
      <c r="AG44" s="5"/>
      <c r="AH44" s="5"/>
      <c r="AI44" s="5"/>
      <c r="AJ44" s="5"/>
      <c r="AK44" s="5"/>
      <c r="AM44" s="5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5"/>
      <c r="BK44" s="5"/>
      <c r="BL44" s="5"/>
      <c r="BM44" s="45"/>
      <c r="BN44" s="45"/>
      <c r="BO44" s="45"/>
      <c r="BP44" s="45"/>
      <c r="BQ44" s="45"/>
      <c r="BR44" s="45"/>
    </row>
    <row r="45" spans="1:70" ht="11.25" customHeight="1" x14ac:dyDescent="0.3">
      <c r="A45" s="50"/>
      <c r="B45" s="51">
        <v>3</v>
      </c>
      <c r="C45" s="52" t="s">
        <v>20</v>
      </c>
      <c r="D45" s="2"/>
      <c r="E45" s="2"/>
      <c r="F45" s="5"/>
      <c r="G45" s="5"/>
      <c r="H45" s="5"/>
      <c r="I45" s="5"/>
      <c r="J45" s="5"/>
      <c r="K45" s="2" t="s">
        <v>19</v>
      </c>
      <c r="L45" s="5"/>
      <c r="M45" s="5"/>
      <c r="N45" s="5"/>
      <c r="O45" s="5"/>
      <c r="P45" s="5"/>
      <c r="Q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M45" s="5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70" ht="11.25" customHeight="1" x14ac:dyDescent="0.3">
      <c r="A46" s="50"/>
      <c r="B46" s="51">
        <v>4</v>
      </c>
      <c r="C46" s="52" t="s">
        <v>24</v>
      </c>
      <c r="D46" s="2"/>
      <c r="E46" s="2"/>
      <c r="F46" s="5"/>
      <c r="G46" s="5"/>
      <c r="H46" s="5"/>
      <c r="I46" s="5"/>
      <c r="J46" s="5"/>
      <c r="K46" s="2" t="s">
        <v>21</v>
      </c>
      <c r="L46" s="5"/>
      <c r="M46" s="5"/>
      <c r="N46" s="5"/>
      <c r="O46" s="5"/>
      <c r="P46" s="5"/>
      <c r="Q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M46" s="5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70" ht="11.25" customHeight="1" x14ac:dyDescent="0.3">
      <c r="A47" s="50"/>
      <c r="B47" s="51">
        <v>5</v>
      </c>
      <c r="C47" s="52" t="s">
        <v>33</v>
      </c>
      <c r="D47" s="2"/>
      <c r="E47" s="2"/>
      <c r="F47" s="5"/>
      <c r="G47" s="5"/>
      <c r="H47" s="5"/>
      <c r="I47" s="5"/>
      <c r="J47" s="5"/>
      <c r="K47" s="2" t="s">
        <v>22</v>
      </c>
      <c r="L47" s="2" t="s">
        <v>23</v>
      </c>
      <c r="M47" s="5"/>
      <c r="N47" s="5"/>
      <c r="O47" s="5"/>
      <c r="P47" s="5"/>
      <c r="Q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M47" s="5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70" ht="11.25" customHeight="1" x14ac:dyDescent="0.3">
      <c r="A48" s="50"/>
      <c r="B48" s="51">
        <v>6</v>
      </c>
      <c r="C48" s="52" t="s">
        <v>36</v>
      </c>
      <c r="D48" s="2"/>
      <c r="E48" s="2"/>
      <c r="F48" s="5"/>
      <c r="G48" s="5"/>
      <c r="H48" s="5"/>
      <c r="I48" s="5"/>
      <c r="J48" s="5"/>
      <c r="K48" s="2" t="s">
        <v>25</v>
      </c>
      <c r="L48" s="2" t="s">
        <v>26</v>
      </c>
      <c r="M48" s="5"/>
      <c r="N48" s="5"/>
      <c r="O48" s="5"/>
      <c r="P48" s="5"/>
      <c r="Q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M48" s="5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ht="11.25" customHeight="1" x14ac:dyDescent="0.3">
      <c r="A49" s="50"/>
      <c r="B49" s="51">
        <v>7</v>
      </c>
      <c r="C49" s="52" t="s">
        <v>38</v>
      </c>
      <c r="D49" s="2"/>
      <c r="E49" s="2"/>
      <c r="F49" s="5"/>
      <c r="G49" s="5"/>
      <c r="H49" s="5"/>
      <c r="I49" s="5"/>
      <c r="J49" s="5"/>
      <c r="K49" s="26" t="s">
        <v>27</v>
      </c>
      <c r="L49" s="26" t="s">
        <v>28</v>
      </c>
      <c r="M49" s="5"/>
      <c r="N49" s="5"/>
      <c r="O49" s="5"/>
      <c r="P49" s="5"/>
      <c r="Q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M49" s="5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ht="11.25" customHeight="1" x14ac:dyDescent="0.3">
      <c r="A50" s="50"/>
      <c r="B50" s="51">
        <v>8</v>
      </c>
      <c r="C50" s="52" t="s">
        <v>40</v>
      </c>
      <c r="D50" s="2"/>
      <c r="E50" s="2"/>
      <c r="F50" s="5"/>
      <c r="G50" s="5"/>
      <c r="H50" s="5"/>
      <c r="I50" s="5"/>
      <c r="J50" s="5"/>
      <c r="K50" s="26" t="s">
        <v>29</v>
      </c>
      <c r="L50" s="26" t="s">
        <v>30</v>
      </c>
      <c r="M50" s="5"/>
      <c r="N50" s="5"/>
      <c r="O50" s="5"/>
      <c r="P50" s="5"/>
      <c r="Q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M50" s="5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ht="11.25" customHeight="1" x14ac:dyDescent="0.3">
      <c r="A51" s="50"/>
      <c r="B51" s="51">
        <v>9</v>
      </c>
      <c r="C51" s="52" t="s">
        <v>41</v>
      </c>
      <c r="D51" s="2"/>
      <c r="E51" s="2"/>
      <c r="F51" s="5"/>
      <c r="G51" s="5"/>
      <c r="H51" s="5"/>
      <c r="I51" s="5"/>
      <c r="J51" s="5"/>
      <c r="K51" s="2" t="s">
        <v>31</v>
      </c>
      <c r="L51" s="2" t="s">
        <v>32</v>
      </c>
      <c r="M51" s="5"/>
      <c r="N51" s="5"/>
      <c r="O51" s="5"/>
      <c r="P51" s="5"/>
      <c r="Q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M51" s="5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ht="11.25" customHeight="1" x14ac:dyDescent="0.3">
      <c r="A52" s="50"/>
      <c r="B52" s="51">
        <v>10</v>
      </c>
      <c r="C52" s="52" t="s">
        <v>42</v>
      </c>
      <c r="D52" s="2"/>
      <c r="E52" s="2"/>
      <c r="F52" s="5"/>
      <c r="G52" s="5"/>
      <c r="H52" s="5"/>
      <c r="I52" s="5"/>
      <c r="J52" s="5"/>
      <c r="K52" s="2" t="s">
        <v>34</v>
      </c>
      <c r="L52" s="2" t="s">
        <v>35</v>
      </c>
      <c r="M52" s="5"/>
      <c r="N52" s="5"/>
      <c r="O52" s="5"/>
      <c r="P52" s="5"/>
      <c r="Q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M52" s="5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ht="11.25" customHeight="1" x14ac:dyDescent="0.3">
      <c r="A53" s="50"/>
      <c r="B53" s="51">
        <v>12</v>
      </c>
      <c r="C53" s="52" t="s">
        <v>43</v>
      </c>
      <c r="D53" s="2"/>
      <c r="E53" s="2"/>
      <c r="F53" s="5"/>
      <c r="G53" s="5"/>
      <c r="H53" s="5"/>
      <c r="I53" s="5"/>
      <c r="J53" s="5"/>
      <c r="K53" s="121" t="s">
        <v>37</v>
      </c>
      <c r="L53" s="121">
        <v>1</v>
      </c>
      <c r="M53" s="121" t="str">
        <f>CHOOSE(L53, L47, L48,L49,L50,L51,L52)</f>
        <v>Highest % Positive Items</v>
      </c>
      <c r="N53" s="121">
        <f>CHOOSE(L53, T5, V5,X5,Z5,AB5,AD5)</f>
        <v>19</v>
      </c>
      <c r="O53" s="122">
        <f>CHOOSE(L53, U5, W5,Y5,AA5,AC5,AE5)</f>
        <v>0.94</v>
      </c>
      <c r="P53" s="121">
        <f>CHOOSE(L53, T6, V6,X6,Z6,AB6,AD6)</f>
        <v>15</v>
      </c>
      <c r="Q53" s="122">
        <f>CHOOSE(L53, U6, W6,Y6,AA6,AC6,AE6)</f>
        <v>0.93</v>
      </c>
      <c r="R53" s="121">
        <f>CHOOSE(L53, T7, V7,X7,Z7,AB7,AD7)</f>
        <v>7</v>
      </c>
      <c r="S53" s="122">
        <f>CHOOSE(L53, U7, W7,Y7,AA7,AC7,AE7)</f>
        <v>0.93</v>
      </c>
      <c r="T53" s="121">
        <f>CHOOSE(L53, T8, V8,X8,Z8,AB8,AD8)</f>
        <v>9</v>
      </c>
      <c r="U53" s="122">
        <f>CHOOSE(L53, U8, W8,Y8,AA8,AC8,AE8)</f>
        <v>0.93</v>
      </c>
      <c r="V53" s="121">
        <f>CHOOSE(L53, T9, V9,X9,Z9,AB9,AD9)</f>
        <v>23</v>
      </c>
      <c r="W53" s="122">
        <f>CHOOSE(L53, U9, W9,Y9,AA9,AC9,AE9)</f>
        <v>0.93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M53" s="5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ht="11.25" customHeight="1" x14ac:dyDescent="0.3">
      <c r="A54" s="50"/>
      <c r="B54" s="51">
        <v>13</v>
      </c>
      <c r="C54" s="52" t="s">
        <v>44</v>
      </c>
      <c r="D54" s="2"/>
      <c r="E54" s="2"/>
      <c r="F54" s="5"/>
      <c r="G54" s="5"/>
      <c r="H54" s="5"/>
      <c r="I54" s="5"/>
      <c r="J54" s="5"/>
      <c r="K54" s="121" t="s">
        <v>39</v>
      </c>
      <c r="L54" s="121">
        <v>3</v>
      </c>
      <c r="M54" s="121" t="str">
        <f>CHOOSE(L54, L47, L48, L49,L50,L51,L52)</f>
        <v>Highest % Negative Items</v>
      </c>
      <c r="N54" s="121">
        <f>CHOOSE(L54, T5, V5, X5,Z5,AB5,AD5)</f>
        <v>10</v>
      </c>
      <c r="O54" s="122">
        <f>CHOOSE(L54, U5, W5, Y5,AA5,AC5,AE5)</f>
        <v>0.18</v>
      </c>
      <c r="P54" s="121">
        <f>CHOOSE(L54, T6, V6, X6,Z6,AB6,AD6)</f>
        <v>5</v>
      </c>
      <c r="Q54" s="122">
        <f>CHOOSE(L54, U6, W6, Y6,AA6,AC6,AE6)</f>
        <v>0.13</v>
      </c>
      <c r="R54" s="121">
        <f>CHOOSE(L54, T7, V7, X7,Z7,AB7,AD7)</f>
        <v>2</v>
      </c>
      <c r="S54" s="122">
        <f>CHOOSE(L54, U7, W7, Y7,AA7,AC7,AE7)</f>
        <v>0.12</v>
      </c>
      <c r="T54" s="121">
        <f>CHOOSE(L54, T8, V8, X8,Z8,AB8,AD8)</f>
        <v>26</v>
      </c>
      <c r="U54" s="122">
        <f>CHOOSE(L54, U8, W8, Y8,AA8,AC8,AE8)</f>
        <v>0.12</v>
      </c>
      <c r="V54" s="121">
        <f>CHOOSE(L54, T9, V9, X9,Z9,AB9,AD9)</f>
        <v>6</v>
      </c>
      <c r="W54" s="122">
        <f>CHOOSE(L54, U9, W9, Y9,AA9,AC9,AE9)</f>
        <v>0.12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M54" s="5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ht="11.25" customHeight="1" x14ac:dyDescent="0.3">
      <c r="A55" s="50"/>
      <c r="B55" s="51">
        <v>14</v>
      </c>
      <c r="C55" s="52" t="s">
        <v>45</v>
      </c>
      <c r="D55" s="2"/>
      <c r="E55" s="2"/>
      <c r="F55" s="5"/>
      <c r="G55" s="5"/>
      <c r="H55" s="5"/>
      <c r="I55" s="5"/>
      <c r="J55" s="5"/>
      <c r="K55" s="121"/>
      <c r="L55" s="123"/>
      <c r="M55" s="123"/>
      <c r="N55" s="123" t="str">
        <f>CONCATENATE("Q"&amp;N53)</f>
        <v>Q19</v>
      </c>
      <c r="O55" s="124" t="str">
        <f>VLOOKUP(N53, B43:C126, 2,FALSE)</f>
        <v>My supervisor supports my need to balance work and other life issues.</v>
      </c>
      <c r="P55" s="123" t="str">
        <f>CONCATENATE("Q"&amp;P53)</f>
        <v>Q15</v>
      </c>
      <c r="Q55" s="124" t="str">
        <f>VLOOKUP(P53,  B43:C126, 2,FALSE)</f>
        <v>Employees are protected from health and safety hazards on the job.</v>
      </c>
      <c r="R55" s="123" t="str">
        <f>CONCATENATE("Q"&amp;R53)</f>
        <v>Q7</v>
      </c>
      <c r="S55" s="124" t="str">
        <f>VLOOKUP(R53, B43:C126, 2,FALSE)</f>
        <v>I know how my work relates to the agency's goals.</v>
      </c>
      <c r="T55" s="123" t="str">
        <f>CONCATENATE("Q"&amp;T53)</f>
        <v>Q9</v>
      </c>
      <c r="U55" s="124" t="str">
        <f>VLOOKUP(T53,B43:C126, 2,FALSE)</f>
        <v>The people I work with cooperate to get the job done.</v>
      </c>
      <c r="V55" s="123" t="str">
        <f>CONCATENATE("Q"&amp;V53)</f>
        <v>Q23</v>
      </c>
      <c r="W55" s="124" t="str">
        <f>VLOOKUP(V53,B43:C126, 2,FALSE)</f>
        <v>My supervisor treats me with respect.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M55" s="5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ht="11.25" customHeight="1" x14ac:dyDescent="0.3">
      <c r="A56" s="50"/>
      <c r="B56" s="51">
        <v>15</v>
      </c>
      <c r="C56" s="52" t="s">
        <v>46</v>
      </c>
      <c r="D56" s="2"/>
      <c r="E56" s="2"/>
      <c r="F56" s="5"/>
      <c r="G56" s="5"/>
      <c r="H56" s="5"/>
      <c r="I56" s="5"/>
      <c r="J56" s="5"/>
      <c r="K56" s="121"/>
      <c r="L56" s="123"/>
      <c r="M56" s="123"/>
      <c r="N56" s="123" t="str">
        <f>CONCATENATE("Q"&amp;N54)</f>
        <v>Q10</v>
      </c>
      <c r="O56" s="124" t="str">
        <f>VLOOKUP(N54,B43:C126, 2,FALSE)</f>
        <v>In my work unit, steps are taken to deal with a poor performer who cannot or will not improve.</v>
      </c>
      <c r="P56" s="123" t="str">
        <f>CONCATENATE("Q"&amp;P54)</f>
        <v>Q5</v>
      </c>
      <c r="Q56" s="124" t="str">
        <f>VLOOKUP(P54,B43:C126, 2,FALSE)</f>
        <v>My workload is reasonable.</v>
      </c>
      <c r="R56" s="123" t="str">
        <f>CONCATENATE("Q"&amp;R54)</f>
        <v>Q2</v>
      </c>
      <c r="S56" s="124" t="str">
        <f>VLOOKUP(R54,B43:C126, 2,FALSE)</f>
        <v>I feel encouraged to come up with new and better ways of doing things.</v>
      </c>
      <c r="T56" s="123" t="str">
        <f>CONCATENATE("Q"&amp;T54)</f>
        <v>Q26</v>
      </c>
      <c r="U56" s="124" t="str">
        <f>VLOOKUP(T54,B43:C126, 2,FALSE)</f>
        <v>In my organization, senior leaders generate high levels of motivation and commitment in the workforce.</v>
      </c>
      <c r="V56" s="123" t="str">
        <f>CONCATENATE("Q"&amp;V54)</f>
        <v>Q6</v>
      </c>
      <c r="W56" s="124" t="str">
        <f>VLOOKUP(V54,B43:C126, 2,FALSE)</f>
        <v>My talents are used well in the workplace.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M56" s="5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ht="11.25" customHeight="1" x14ac:dyDescent="0.3">
      <c r="A57" s="50"/>
      <c r="B57" s="51">
        <v>16</v>
      </c>
      <c r="C57" s="52" t="s">
        <v>47</v>
      </c>
      <c r="D57" s="2"/>
      <c r="E57" s="2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M57" s="5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ht="11.25" customHeight="1" x14ac:dyDescent="0.3">
      <c r="A58" s="50"/>
      <c r="B58" s="51">
        <v>17</v>
      </c>
      <c r="C58" s="52" t="s">
        <v>48</v>
      </c>
      <c r="D58" s="2"/>
      <c r="E58" s="2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ht="11.25" customHeight="1" x14ac:dyDescent="0.3">
      <c r="A59" s="50"/>
      <c r="B59" s="51">
        <v>18</v>
      </c>
      <c r="C59" s="52" t="s">
        <v>49</v>
      </c>
      <c r="D59" s="2"/>
      <c r="E59" s="2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ht="11.25" customHeight="1" x14ac:dyDescent="0.3">
      <c r="A60" s="50"/>
      <c r="B60" s="51">
        <v>19</v>
      </c>
      <c r="C60" s="52" t="s">
        <v>50</v>
      </c>
      <c r="D60" s="2"/>
      <c r="E60" s="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53" ht="11.25" customHeight="1" x14ac:dyDescent="0.3">
      <c r="A61" s="50"/>
      <c r="B61" s="51">
        <v>20</v>
      </c>
      <c r="C61" s="52" t="s">
        <v>51</v>
      </c>
      <c r="D61" s="2"/>
      <c r="E61" s="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53" ht="11.25" customHeight="1" x14ac:dyDescent="0.3">
      <c r="A62" s="50"/>
      <c r="B62" s="51">
        <v>21</v>
      </c>
      <c r="C62" s="52" t="s">
        <v>52</v>
      </c>
      <c r="D62" s="2"/>
      <c r="E62" s="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53" ht="11.25" customHeight="1" x14ac:dyDescent="0.3">
      <c r="A63" s="50"/>
      <c r="B63" s="51">
        <v>22</v>
      </c>
      <c r="C63" s="52" t="s">
        <v>53</v>
      </c>
      <c r="D63" s="2"/>
      <c r="E63" s="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53" ht="11.25" customHeight="1" x14ac:dyDescent="0.3">
      <c r="A64" s="50"/>
      <c r="B64" s="51">
        <v>23</v>
      </c>
      <c r="C64" s="52" t="s">
        <v>54</v>
      </c>
      <c r="D64" s="2"/>
      <c r="E64" s="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1.25" customHeight="1" x14ac:dyDescent="0.3">
      <c r="A65" s="50"/>
      <c r="B65" s="51">
        <v>24</v>
      </c>
      <c r="C65" s="52" t="s">
        <v>55</v>
      </c>
      <c r="D65" s="2"/>
      <c r="E65" s="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1.25" customHeight="1" x14ac:dyDescent="0.3">
      <c r="A66" s="50"/>
      <c r="B66" s="51">
        <v>25</v>
      </c>
      <c r="C66" s="52" t="s">
        <v>56</v>
      </c>
      <c r="D66" s="2"/>
      <c r="E66" s="2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1.25" customHeight="1" x14ac:dyDescent="0.3">
      <c r="A67" s="50"/>
      <c r="B67" s="51">
        <v>26</v>
      </c>
      <c r="C67" s="52" t="s">
        <v>57</v>
      </c>
      <c r="D67" s="2"/>
      <c r="E67" s="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1.25" customHeight="1" x14ac:dyDescent="0.3">
      <c r="A68" s="50"/>
      <c r="B68" s="51">
        <v>27</v>
      </c>
      <c r="C68" s="52" t="s">
        <v>58</v>
      </c>
      <c r="D68" s="2"/>
      <c r="E68" s="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1.25" customHeight="1" x14ac:dyDescent="0.3">
      <c r="A69" s="50"/>
      <c r="B69" s="51">
        <v>28</v>
      </c>
      <c r="C69" s="52" t="s">
        <v>59</v>
      </c>
      <c r="D69" s="2"/>
      <c r="E69" s="2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1.25" customHeight="1" x14ac:dyDescent="0.3">
      <c r="A70" s="50"/>
      <c r="B70" s="51">
        <v>29</v>
      </c>
      <c r="C70" s="52" t="s">
        <v>100</v>
      </c>
      <c r="D70" s="2"/>
      <c r="E70" s="2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1.25" customHeight="1" x14ac:dyDescent="0.3">
      <c r="A71" s="50"/>
      <c r="B71" s="51">
        <v>30</v>
      </c>
      <c r="C71" s="52" t="s">
        <v>60</v>
      </c>
      <c r="D71" s="2"/>
      <c r="E71" s="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1.25" customHeight="1" x14ac:dyDescent="0.3">
      <c r="A72" s="50"/>
      <c r="B72" s="51">
        <v>31</v>
      </c>
      <c r="C72" s="52" t="s">
        <v>61</v>
      </c>
      <c r="D72" s="2"/>
      <c r="E72" s="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1.25" customHeight="1" x14ac:dyDescent="0.3">
      <c r="A73" s="50"/>
      <c r="B73" s="51">
        <v>32</v>
      </c>
      <c r="C73" s="52" t="s">
        <v>102</v>
      </c>
      <c r="D73" s="2"/>
      <c r="E73" s="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1.25" customHeight="1" x14ac:dyDescent="0.3">
      <c r="A74" s="50"/>
      <c r="B74" s="51">
        <v>33</v>
      </c>
      <c r="C74" s="52" t="s">
        <v>113</v>
      </c>
      <c r="D74" s="2"/>
      <c r="E74" s="2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1.25" customHeight="1" x14ac:dyDescent="0.3">
      <c r="A75" s="50"/>
      <c r="B75" s="51">
        <v>34</v>
      </c>
      <c r="C75" s="52" t="s">
        <v>62</v>
      </c>
      <c r="D75" s="2"/>
      <c r="E75" s="2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1.25" customHeight="1" x14ac:dyDescent="0.3">
      <c r="A76" s="50"/>
      <c r="B76" s="51">
        <v>35</v>
      </c>
      <c r="C76" s="52" t="s">
        <v>63</v>
      </c>
      <c r="D76" s="2"/>
      <c r="E76" s="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1.25" customHeight="1" x14ac:dyDescent="0.3">
      <c r="A77" s="50"/>
      <c r="B77" s="51">
        <v>36</v>
      </c>
      <c r="C77" s="52" t="s">
        <v>64</v>
      </c>
      <c r="D77" s="2"/>
      <c r="E77" s="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1.25" customHeight="1" x14ac:dyDescent="0.3">
      <c r="A78" s="50"/>
      <c r="B78" s="51">
        <v>37</v>
      </c>
      <c r="C78" s="52" t="s">
        <v>65</v>
      </c>
      <c r="D78" s="2"/>
      <c r="E78" s="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1.25" customHeight="1" x14ac:dyDescent="0.3">
      <c r="A79" s="50"/>
      <c r="B79" s="51">
        <v>38</v>
      </c>
      <c r="C79" s="52" t="s">
        <v>66</v>
      </c>
      <c r="D79" s="2"/>
      <c r="E79" s="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1.25" customHeight="1" x14ac:dyDescent="0.3">
      <c r="A80" s="50"/>
      <c r="B80" s="51"/>
      <c r="C80" s="52"/>
      <c r="D80" s="2"/>
      <c r="E80" s="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1.25" customHeight="1" x14ac:dyDescent="0.3">
      <c r="A81" s="50"/>
      <c r="B81" s="51"/>
      <c r="C81" s="52"/>
      <c r="D81" s="2"/>
      <c r="E81" s="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1.25" customHeight="1" x14ac:dyDescent="0.3">
      <c r="A82" s="50"/>
      <c r="B82" s="51"/>
      <c r="C82" s="52"/>
      <c r="D82" s="2"/>
      <c r="E82" s="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1.25" customHeight="1" x14ac:dyDescent="0.3">
      <c r="A83" s="50"/>
      <c r="B83" s="51"/>
      <c r="C83" s="52"/>
      <c r="D83" s="2"/>
      <c r="E83" s="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1.25" customHeight="1" x14ac:dyDescent="0.3">
      <c r="A84" s="50"/>
      <c r="B84" s="51"/>
      <c r="C84" s="52"/>
      <c r="D84" s="2"/>
      <c r="E84" s="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1.25" customHeight="1" x14ac:dyDescent="0.3">
      <c r="A85" s="50"/>
      <c r="B85" s="51"/>
      <c r="C85" s="52"/>
      <c r="D85" s="2"/>
      <c r="E85" s="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1.25" customHeight="1" x14ac:dyDescent="0.3">
      <c r="A86" s="50"/>
      <c r="B86" s="51"/>
      <c r="C86" s="52"/>
      <c r="D86" s="2"/>
      <c r="E86" s="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1.25" customHeight="1" x14ac:dyDescent="0.3">
      <c r="A87" s="50"/>
      <c r="B87" s="51"/>
      <c r="C87" s="52"/>
      <c r="D87" s="2"/>
      <c r="E87" s="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1.25" customHeight="1" x14ac:dyDescent="0.3">
      <c r="A88" s="50"/>
      <c r="B88" s="51"/>
      <c r="C88" s="52"/>
      <c r="D88" s="2"/>
      <c r="E88" s="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1.25" customHeight="1" x14ac:dyDescent="0.3">
      <c r="A89" s="50"/>
      <c r="B89" s="51"/>
      <c r="C89" s="52"/>
      <c r="D89" s="2"/>
      <c r="E89" s="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1.25" customHeight="1" x14ac:dyDescent="0.3">
      <c r="A90" s="50"/>
      <c r="B90" s="51"/>
      <c r="C90" s="52"/>
      <c r="D90" s="2"/>
      <c r="E90" s="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1.25" customHeight="1" x14ac:dyDescent="0.3">
      <c r="A91" s="50"/>
      <c r="B91" s="51"/>
      <c r="C91" s="52"/>
      <c r="D91" s="2"/>
      <c r="E91" s="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1.25" customHeight="1" x14ac:dyDescent="0.3">
      <c r="A92" s="50"/>
      <c r="B92" s="51"/>
      <c r="C92" s="52"/>
      <c r="D92" s="2"/>
      <c r="E92" s="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1.25" customHeight="1" x14ac:dyDescent="0.3">
      <c r="A93" s="50"/>
      <c r="B93" s="51"/>
      <c r="C93" s="52"/>
      <c r="D93" s="2"/>
      <c r="E93" s="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1.25" customHeight="1" x14ac:dyDescent="0.3">
      <c r="A94" s="50"/>
      <c r="B94" s="51"/>
      <c r="C94" s="52"/>
      <c r="D94" s="2"/>
      <c r="E94" s="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1.25" customHeight="1" x14ac:dyDescent="0.3">
      <c r="A95" s="50"/>
      <c r="B95" s="51"/>
      <c r="C95" s="52"/>
      <c r="D95" s="2"/>
      <c r="E95" s="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1.25" customHeight="1" x14ac:dyDescent="0.3">
      <c r="A96" s="50"/>
      <c r="B96" s="51"/>
      <c r="C96" s="52"/>
      <c r="D96" s="2"/>
      <c r="E96" s="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1.25" customHeight="1" x14ac:dyDescent="0.3">
      <c r="A97" s="50"/>
      <c r="B97" s="51"/>
      <c r="C97" s="52"/>
      <c r="D97" s="2"/>
      <c r="E97" s="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1.25" customHeight="1" x14ac:dyDescent="0.3">
      <c r="A98" s="50"/>
      <c r="B98" s="51"/>
      <c r="C98" s="52"/>
      <c r="D98" s="2"/>
      <c r="E98" s="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1.25" customHeight="1" x14ac:dyDescent="0.3">
      <c r="A99" s="50"/>
      <c r="B99" s="51"/>
      <c r="C99" s="52"/>
      <c r="D99" s="2"/>
      <c r="E99" s="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1.25" customHeight="1" x14ac:dyDescent="0.3">
      <c r="A100" s="50"/>
      <c r="B100" s="51"/>
      <c r="C100" s="52"/>
      <c r="D100" s="2"/>
      <c r="E100" s="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1.25" customHeight="1" x14ac:dyDescent="0.3">
      <c r="A101" s="50"/>
      <c r="B101" s="51"/>
      <c r="C101" s="52"/>
      <c r="D101" s="2"/>
      <c r="E101" s="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1.25" customHeight="1" x14ac:dyDescent="0.3">
      <c r="A102" s="50"/>
      <c r="B102" s="51"/>
      <c r="C102" s="52"/>
      <c r="D102" s="2"/>
      <c r="E102" s="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1.25" customHeight="1" x14ac:dyDescent="0.3">
      <c r="A103" s="50"/>
      <c r="B103" s="51"/>
      <c r="C103" s="52"/>
      <c r="D103" s="2"/>
      <c r="E103" s="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1.25" customHeight="1" x14ac:dyDescent="0.3">
      <c r="A104" s="50"/>
      <c r="B104" s="51"/>
      <c r="C104" s="52"/>
      <c r="D104" s="2"/>
      <c r="E104" s="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1.25" customHeight="1" x14ac:dyDescent="0.3">
      <c r="A105" s="50"/>
      <c r="B105" s="51"/>
      <c r="C105" s="52"/>
      <c r="D105" s="2"/>
      <c r="E105" s="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1.25" customHeight="1" x14ac:dyDescent="0.3">
      <c r="A106" s="50"/>
      <c r="B106" s="51"/>
      <c r="C106" s="52"/>
      <c r="D106" s="2"/>
      <c r="E106" s="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1.25" customHeight="1" x14ac:dyDescent="0.3">
      <c r="A107" s="50"/>
      <c r="B107" s="51"/>
      <c r="C107" s="52"/>
      <c r="D107" s="2"/>
      <c r="E107" s="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1.25" customHeight="1" x14ac:dyDescent="0.3">
      <c r="A108" s="50"/>
      <c r="B108" s="51"/>
      <c r="C108" s="52"/>
      <c r="D108" s="2"/>
      <c r="E108" s="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1.25" customHeight="1" x14ac:dyDescent="0.3">
      <c r="A109" s="50"/>
      <c r="B109" s="51"/>
      <c r="C109" s="52"/>
      <c r="D109" s="2"/>
      <c r="E109" s="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1.25" customHeight="1" x14ac:dyDescent="0.3">
      <c r="A110" s="50"/>
      <c r="B110" s="51"/>
      <c r="C110" s="52"/>
      <c r="D110" s="2"/>
      <c r="E110" s="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1.25" customHeight="1" x14ac:dyDescent="0.3">
      <c r="A111" s="50"/>
      <c r="B111" s="51"/>
      <c r="C111" s="52"/>
      <c r="D111" s="2"/>
      <c r="E111" s="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1.25" customHeight="1" x14ac:dyDescent="0.3">
      <c r="A112" s="50"/>
      <c r="B112" s="51"/>
      <c r="C112" s="52"/>
      <c r="D112" s="2"/>
      <c r="E112" s="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1.25" customHeight="1" x14ac:dyDescent="0.3">
      <c r="A113" s="50"/>
      <c r="B113" s="51"/>
      <c r="C113" s="52"/>
      <c r="D113" s="2"/>
      <c r="E113" s="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1.25" customHeight="1" x14ac:dyDescent="0.3">
      <c r="A114" s="50"/>
      <c r="B114" s="51"/>
      <c r="C114" s="52"/>
      <c r="D114" s="2"/>
      <c r="E114" s="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1.25" customHeight="1" x14ac:dyDescent="0.3">
      <c r="A115" s="50"/>
      <c r="B115" s="51"/>
      <c r="C115" s="53"/>
      <c r="D115" s="2"/>
      <c r="E115" s="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1.25" customHeight="1" x14ac:dyDescent="0.3">
      <c r="A116" s="50"/>
      <c r="B116" s="51"/>
      <c r="C116" s="53"/>
      <c r="D116" s="2"/>
      <c r="E116" s="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1.25" customHeight="1" x14ac:dyDescent="0.3">
      <c r="A117" s="50"/>
      <c r="B117" s="51"/>
      <c r="C117" s="53"/>
      <c r="D117" s="2"/>
      <c r="E117" s="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1.25" customHeight="1" x14ac:dyDescent="0.3">
      <c r="A118" s="50"/>
      <c r="B118" s="51"/>
      <c r="C118" s="53"/>
      <c r="D118" s="2"/>
      <c r="E118" s="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1.25" customHeight="1" x14ac:dyDescent="0.3">
      <c r="A119" s="50"/>
      <c r="B119" s="51"/>
      <c r="C119" s="53"/>
      <c r="D119" s="50"/>
      <c r="E119" s="50"/>
    </row>
    <row r="120" spans="1:17" ht="11.25" customHeight="1" x14ac:dyDescent="0.3">
      <c r="A120" s="50"/>
      <c r="B120" s="51"/>
      <c r="C120" s="53"/>
      <c r="D120" s="50"/>
      <c r="E120" s="50"/>
    </row>
    <row r="121" spans="1:17" ht="11.25" customHeight="1" x14ac:dyDescent="0.3">
      <c r="A121" s="50"/>
      <c r="B121" s="51"/>
      <c r="C121" s="53"/>
      <c r="D121" s="50"/>
      <c r="E121" s="50"/>
    </row>
    <row r="122" spans="1:17" ht="11.25" customHeight="1" x14ac:dyDescent="0.3">
      <c r="A122" s="50"/>
      <c r="B122" s="51"/>
      <c r="C122" s="53"/>
      <c r="D122" s="50"/>
      <c r="E122" s="50"/>
    </row>
    <row r="123" spans="1:17" ht="11.25" customHeight="1" x14ac:dyDescent="0.3">
      <c r="A123" s="50"/>
      <c r="B123" s="51"/>
      <c r="C123" s="53"/>
      <c r="D123" s="50"/>
      <c r="E123" s="50"/>
    </row>
    <row r="124" spans="1:17" ht="11.25" customHeight="1" x14ac:dyDescent="0.3">
      <c r="A124" s="50"/>
      <c r="B124" s="51"/>
      <c r="C124" s="53"/>
      <c r="D124" s="50"/>
      <c r="E124" s="50"/>
    </row>
    <row r="125" spans="1:17" ht="14.4" x14ac:dyDescent="0.3">
      <c r="A125" s="50"/>
      <c r="B125" s="51"/>
      <c r="C125" s="53"/>
      <c r="D125" s="50"/>
      <c r="E125" s="50"/>
    </row>
    <row r="126" spans="1:17" ht="14.4" x14ac:dyDescent="0.3">
      <c r="A126" s="50"/>
      <c r="B126" s="51"/>
      <c r="C126" s="53"/>
      <c r="D126" s="50"/>
      <c r="E126" s="50"/>
    </row>
    <row r="127" spans="1:17" ht="14.4" x14ac:dyDescent="0.3">
      <c r="A127" s="50"/>
      <c r="B127" s="51"/>
      <c r="C127" s="53"/>
      <c r="D127" s="50"/>
      <c r="E127" s="50"/>
    </row>
    <row r="128" spans="1:17" x14ac:dyDescent="0.3">
      <c r="A128" s="50"/>
      <c r="B128" s="50"/>
      <c r="C128" s="50"/>
      <c r="D128" s="50"/>
      <c r="E128" s="50"/>
    </row>
    <row r="129" spans="1:5" x14ac:dyDescent="0.3">
      <c r="A129" s="50"/>
      <c r="B129" s="50"/>
      <c r="C129" s="50"/>
      <c r="D129" s="50"/>
      <c r="E129" s="50"/>
    </row>
    <row r="130" spans="1:5" x14ac:dyDescent="0.3">
      <c r="A130" s="50"/>
      <c r="B130" s="50"/>
      <c r="C130" s="50"/>
      <c r="D130" s="50"/>
      <c r="E130" s="50"/>
    </row>
    <row r="131" spans="1:5" x14ac:dyDescent="0.3">
      <c r="A131" s="50"/>
      <c r="B131" s="50"/>
      <c r="C131" s="50"/>
      <c r="D131" s="50"/>
      <c r="E131" s="50"/>
    </row>
    <row r="132" spans="1:5" x14ac:dyDescent="0.3">
      <c r="A132" s="50"/>
      <c r="B132" s="50"/>
      <c r="C132" s="50"/>
      <c r="D132" s="50"/>
      <c r="E132" s="50"/>
    </row>
    <row r="133" spans="1:5" x14ac:dyDescent="0.3">
      <c r="A133" s="50"/>
      <c r="B133" s="50"/>
      <c r="C133" s="50"/>
      <c r="D133" s="50"/>
      <c r="E133" s="50"/>
    </row>
    <row r="134" spans="1:5" x14ac:dyDescent="0.3">
      <c r="A134" s="50"/>
      <c r="B134" s="50"/>
      <c r="C134" s="50"/>
      <c r="D134" s="50"/>
      <c r="E134" s="50"/>
    </row>
    <row r="135" spans="1:5" x14ac:dyDescent="0.3">
      <c r="A135" s="50"/>
      <c r="B135" s="50"/>
      <c r="C135" s="50"/>
      <c r="D135" s="50"/>
      <c r="E135" s="50"/>
    </row>
    <row r="136" spans="1:5" x14ac:dyDescent="0.3">
      <c r="A136" s="50"/>
      <c r="B136" s="50"/>
      <c r="C136" s="50"/>
      <c r="D136" s="50"/>
      <c r="E136" s="50"/>
    </row>
    <row r="137" spans="1:5" x14ac:dyDescent="0.3">
      <c r="A137" s="50"/>
      <c r="B137" s="50"/>
      <c r="C137" s="50"/>
      <c r="D137" s="50"/>
      <c r="E137" s="50"/>
    </row>
    <row r="138" spans="1:5" x14ac:dyDescent="0.3">
      <c r="A138" s="50"/>
      <c r="B138" s="50"/>
      <c r="C138" s="50"/>
      <c r="D138" s="50"/>
      <c r="E138" s="50"/>
    </row>
    <row r="139" spans="1:5" x14ac:dyDescent="0.3">
      <c r="A139" s="50"/>
      <c r="B139" s="50"/>
      <c r="C139" s="50"/>
      <c r="D139" s="50"/>
      <c r="E139" s="50"/>
    </row>
    <row r="140" spans="1:5" x14ac:dyDescent="0.3">
      <c r="A140" s="50"/>
      <c r="B140" s="50"/>
      <c r="C140" s="50"/>
      <c r="D140" s="50"/>
      <c r="E140" s="50"/>
    </row>
    <row r="141" spans="1:5" x14ac:dyDescent="0.3">
      <c r="A141" s="50"/>
      <c r="B141" s="50"/>
      <c r="C141" s="50"/>
      <c r="D141" s="50"/>
      <c r="E141" s="50"/>
    </row>
    <row r="142" spans="1:5" x14ac:dyDescent="0.3">
      <c r="A142" s="50"/>
      <c r="B142" s="50"/>
      <c r="C142" s="50"/>
      <c r="D142" s="50"/>
      <c r="E142" s="50"/>
    </row>
    <row r="143" spans="1:5" x14ac:dyDescent="0.3">
      <c r="A143" s="50"/>
      <c r="B143" s="50"/>
      <c r="C143" s="50"/>
      <c r="D143" s="50"/>
      <c r="E143" s="50"/>
    </row>
    <row r="144" spans="1:5" x14ac:dyDescent="0.3">
      <c r="A144" s="50"/>
      <c r="B144" s="50"/>
      <c r="C144" s="50"/>
      <c r="D144" s="50"/>
      <c r="E144" s="50"/>
    </row>
    <row r="145" spans="1:5" x14ac:dyDescent="0.3">
      <c r="A145" s="50"/>
      <c r="B145" s="50"/>
      <c r="C145" s="50"/>
      <c r="D145" s="50"/>
      <c r="E145" s="50"/>
    </row>
    <row r="146" spans="1:5" x14ac:dyDescent="0.3">
      <c r="A146" s="50"/>
      <c r="B146" s="50"/>
      <c r="C146" s="50"/>
      <c r="D146" s="50"/>
      <c r="E146" s="50"/>
    </row>
    <row r="147" spans="1:5" x14ac:dyDescent="0.3">
      <c r="A147" s="50"/>
      <c r="B147" s="50"/>
      <c r="C147" s="50"/>
      <c r="D147" s="50"/>
      <c r="E147" s="50"/>
    </row>
    <row r="148" spans="1:5" x14ac:dyDescent="0.3">
      <c r="A148" s="50"/>
      <c r="B148" s="50"/>
      <c r="C148" s="50"/>
      <c r="D148" s="50"/>
      <c r="E148" s="50"/>
    </row>
    <row r="149" spans="1:5" x14ac:dyDescent="0.3">
      <c r="A149" s="50"/>
      <c r="B149" s="50"/>
      <c r="C149" s="50"/>
      <c r="D149" s="50"/>
      <c r="E149" s="50"/>
    </row>
    <row r="150" spans="1:5" x14ac:dyDescent="0.3">
      <c r="A150" s="50"/>
      <c r="B150" s="50"/>
      <c r="C150" s="50"/>
      <c r="D150" s="50"/>
      <c r="E150" s="50"/>
    </row>
    <row r="151" spans="1:5" x14ac:dyDescent="0.3">
      <c r="A151" s="50"/>
      <c r="B151" s="50"/>
      <c r="C151" s="50"/>
      <c r="D151" s="50"/>
      <c r="E151" s="50"/>
    </row>
    <row r="152" spans="1:5" x14ac:dyDescent="0.3">
      <c r="A152" s="50"/>
      <c r="B152" s="50"/>
      <c r="C152" s="50"/>
      <c r="D152" s="50"/>
      <c r="E152" s="50"/>
    </row>
    <row r="153" spans="1:5" x14ac:dyDescent="0.3">
      <c r="A153" s="50"/>
      <c r="B153" s="50"/>
      <c r="C153" s="50"/>
      <c r="D153" s="50"/>
      <c r="E153" s="50"/>
    </row>
    <row r="154" spans="1:5" x14ac:dyDescent="0.3">
      <c r="A154" s="50"/>
      <c r="B154" s="50"/>
      <c r="C154" s="50"/>
      <c r="D154" s="50"/>
      <c r="E154" s="50"/>
    </row>
    <row r="155" spans="1:5" x14ac:dyDescent="0.3">
      <c r="A155" s="50"/>
      <c r="B155" s="50"/>
      <c r="C155" s="50"/>
      <c r="D155" s="50"/>
      <c r="E155" s="50"/>
    </row>
    <row r="156" spans="1:5" x14ac:dyDescent="0.3">
      <c r="A156" s="50"/>
      <c r="B156" s="50"/>
      <c r="C156" s="50"/>
      <c r="D156" s="50"/>
      <c r="E156" s="50"/>
    </row>
    <row r="157" spans="1:5" x14ac:dyDescent="0.3">
      <c r="A157" s="50"/>
      <c r="B157" s="50"/>
      <c r="C157" s="50"/>
      <c r="D157" s="50"/>
      <c r="E157" s="50"/>
    </row>
    <row r="158" spans="1:5" x14ac:dyDescent="0.3">
      <c r="A158" s="50"/>
      <c r="B158" s="50"/>
      <c r="C158" s="50"/>
      <c r="D158" s="50"/>
      <c r="E158" s="50"/>
    </row>
    <row r="159" spans="1:5" x14ac:dyDescent="0.3">
      <c r="A159" s="50"/>
      <c r="B159" s="50"/>
      <c r="C159" s="50"/>
      <c r="D159" s="50"/>
      <c r="E159" s="50"/>
    </row>
    <row r="160" spans="1:5" x14ac:dyDescent="0.3">
      <c r="A160" s="50"/>
      <c r="B160" s="50"/>
      <c r="C160" s="50"/>
      <c r="D160" s="50"/>
      <c r="E160" s="50"/>
    </row>
    <row r="161" spans="1:5" x14ac:dyDescent="0.3">
      <c r="A161" s="50"/>
      <c r="B161" s="50"/>
      <c r="C161" s="50"/>
      <c r="D161" s="50"/>
      <c r="E161" s="50"/>
    </row>
    <row r="162" spans="1:5" x14ac:dyDescent="0.3">
      <c r="A162" s="50"/>
      <c r="B162" s="50"/>
      <c r="C162" s="50"/>
      <c r="D162" s="50"/>
      <c r="E162" s="50"/>
    </row>
    <row r="163" spans="1:5" x14ac:dyDescent="0.3">
      <c r="A163" s="50"/>
      <c r="B163" s="50"/>
      <c r="C163" s="50"/>
      <c r="D163" s="50"/>
      <c r="E163" s="50"/>
    </row>
    <row r="164" spans="1:5" x14ac:dyDescent="0.3">
      <c r="A164" s="50"/>
      <c r="B164" s="50"/>
      <c r="C164" s="50"/>
      <c r="D164" s="50"/>
      <c r="E164" s="50"/>
    </row>
    <row r="165" spans="1:5" x14ac:dyDescent="0.3">
      <c r="A165" s="50"/>
      <c r="B165" s="50"/>
      <c r="C165" s="50"/>
      <c r="D165" s="50"/>
      <c r="E165" s="50"/>
    </row>
    <row r="166" spans="1:5" x14ac:dyDescent="0.3">
      <c r="A166" s="50"/>
      <c r="B166" s="50"/>
      <c r="C166" s="50"/>
      <c r="D166" s="50"/>
      <c r="E166" s="50"/>
    </row>
    <row r="167" spans="1:5" x14ac:dyDescent="0.3">
      <c r="A167" s="50"/>
      <c r="B167" s="50"/>
      <c r="C167" s="50"/>
      <c r="D167" s="50"/>
      <c r="E167" s="50"/>
    </row>
    <row r="168" spans="1:5" x14ac:dyDescent="0.3">
      <c r="A168" s="50"/>
      <c r="B168" s="50"/>
      <c r="C168" s="50"/>
      <c r="D168" s="50"/>
      <c r="E168" s="50"/>
    </row>
    <row r="169" spans="1:5" x14ac:dyDescent="0.3">
      <c r="A169" s="50"/>
      <c r="B169" s="50"/>
      <c r="C169" s="50"/>
      <c r="D169" s="50"/>
      <c r="E169" s="50"/>
    </row>
    <row r="170" spans="1:5" x14ac:dyDescent="0.3">
      <c r="A170" s="50"/>
      <c r="B170" s="50"/>
      <c r="C170" s="50"/>
      <c r="D170" s="50"/>
      <c r="E170" s="50"/>
    </row>
    <row r="171" spans="1:5" x14ac:dyDescent="0.3">
      <c r="A171" s="50"/>
      <c r="B171" s="50"/>
      <c r="C171" s="50"/>
      <c r="D171" s="50"/>
      <c r="E171" s="50"/>
    </row>
    <row r="172" spans="1:5" x14ac:dyDescent="0.3">
      <c r="A172" s="50"/>
      <c r="B172" s="50"/>
      <c r="C172" s="50"/>
      <c r="D172" s="50"/>
      <c r="E172" s="50"/>
    </row>
    <row r="173" spans="1:5" x14ac:dyDescent="0.3">
      <c r="A173" s="50"/>
      <c r="B173" s="50"/>
      <c r="C173" s="50"/>
      <c r="D173" s="50"/>
      <c r="E173" s="50"/>
    </row>
    <row r="174" spans="1:5" x14ac:dyDescent="0.3">
      <c r="A174" s="50"/>
      <c r="B174" s="50"/>
      <c r="C174" s="50"/>
      <c r="D174" s="50"/>
      <c r="E174" s="50"/>
    </row>
    <row r="175" spans="1:5" x14ac:dyDescent="0.3">
      <c r="A175" s="50"/>
      <c r="B175" s="50"/>
      <c r="C175" s="50"/>
      <c r="D175" s="50"/>
      <c r="E175" s="50"/>
    </row>
    <row r="176" spans="1:5" x14ac:dyDescent="0.3">
      <c r="A176" s="50"/>
      <c r="B176" s="50"/>
      <c r="C176" s="50"/>
      <c r="D176" s="50"/>
      <c r="E176" s="50"/>
    </row>
    <row r="177" spans="1:5" x14ac:dyDescent="0.3">
      <c r="A177" s="50"/>
      <c r="B177" s="50"/>
      <c r="C177" s="50"/>
      <c r="D177" s="50"/>
      <c r="E177" s="50"/>
    </row>
    <row r="178" spans="1:5" x14ac:dyDescent="0.3">
      <c r="A178" s="50"/>
      <c r="B178" s="50"/>
      <c r="C178" s="50"/>
      <c r="D178" s="50"/>
      <c r="E178" s="50"/>
    </row>
    <row r="179" spans="1:5" x14ac:dyDescent="0.3">
      <c r="A179" s="50"/>
      <c r="B179" s="50"/>
      <c r="C179" s="50"/>
      <c r="D179" s="50"/>
      <c r="E179" s="50"/>
    </row>
    <row r="180" spans="1:5" x14ac:dyDescent="0.3">
      <c r="A180" s="50"/>
      <c r="B180" s="50"/>
      <c r="C180" s="50"/>
      <c r="D180" s="50"/>
      <c r="E180" s="50"/>
    </row>
    <row r="181" spans="1:5" x14ac:dyDescent="0.3">
      <c r="A181" s="50"/>
      <c r="B181" s="50"/>
      <c r="C181" s="50"/>
      <c r="D181" s="50"/>
      <c r="E181" s="50"/>
    </row>
    <row r="182" spans="1:5" x14ac:dyDescent="0.3">
      <c r="A182" s="50"/>
      <c r="B182" s="50"/>
      <c r="C182" s="50"/>
      <c r="D182" s="50"/>
      <c r="E182" s="50"/>
    </row>
    <row r="183" spans="1:5" x14ac:dyDescent="0.3">
      <c r="A183" s="50"/>
      <c r="B183" s="50"/>
      <c r="C183" s="50"/>
      <c r="D183" s="50"/>
      <c r="E183" s="50"/>
    </row>
    <row r="184" spans="1:5" x14ac:dyDescent="0.3">
      <c r="A184" s="50"/>
      <c r="B184" s="50"/>
      <c r="C184" s="50"/>
      <c r="D184" s="50"/>
      <c r="E184" s="50"/>
    </row>
    <row r="185" spans="1:5" x14ac:dyDescent="0.3">
      <c r="A185" s="50"/>
      <c r="B185" s="50"/>
      <c r="C185" s="50"/>
      <c r="D185" s="50"/>
      <c r="E185" s="50"/>
    </row>
    <row r="186" spans="1:5" x14ac:dyDescent="0.3">
      <c r="A186" s="50"/>
      <c r="B186" s="50"/>
      <c r="C186" s="50"/>
      <c r="D186" s="50"/>
      <c r="E186" s="50"/>
    </row>
    <row r="187" spans="1:5" x14ac:dyDescent="0.3">
      <c r="A187" s="50"/>
      <c r="B187" s="50"/>
      <c r="C187" s="50"/>
      <c r="D187" s="50"/>
      <c r="E187" s="50"/>
    </row>
    <row r="188" spans="1:5" x14ac:dyDescent="0.3">
      <c r="A188" s="50"/>
      <c r="B188" s="50"/>
      <c r="C188" s="50"/>
      <c r="D188" s="50"/>
      <c r="E188" s="50"/>
    </row>
    <row r="189" spans="1:5" x14ac:dyDescent="0.3">
      <c r="A189" s="50"/>
      <c r="B189" s="50"/>
      <c r="C189" s="50"/>
      <c r="D189" s="50"/>
      <c r="E189" s="50"/>
    </row>
    <row r="190" spans="1:5" x14ac:dyDescent="0.3">
      <c r="A190" s="50"/>
      <c r="B190" s="50"/>
      <c r="C190" s="50"/>
      <c r="D190" s="50"/>
      <c r="E190" s="50"/>
    </row>
    <row r="191" spans="1:5" x14ac:dyDescent="0.3">
      <c r="A191" s="50"/>
      <c r="B191" s="50"/>
      <c r="C191" s="50"/>
      <c r="D191" s="50"/>
      <c r="E191" s="50"/>
    </row>
    <row r="192" spans="1:5" x14ac:dyDescent="0.3">
      <c r="A192" s="50"/>
      <c r="B192" s="50"/>
      <c r="C192" s="50"/>
      <c r="D192" s="50"/>
      <c r="E192" s="50"/>
    </row>
    <row r="193" spans="1:5" x14ac:dyDescent="0.3">
      <c r="A193" s="50"/>
      <c r="B193" s="50"/>
      <c r="C193" s="50"/>
      <c r="D193" s="50"/>
      <c r="E193" s="50"/>
    </row>
    <row r="194" spans="1:5" x14ac:dyDescent="0.3">
      <c r="A194" s="50"/>
      <c r="B194" s="50"/>
      <c r="C194" s="50"/>
      <c r="D194" s="50"/>
      <c r="E194" s="50"/>
    </row>
    <row r="195" spans="1:5" ht="12" customHeight="1" x14ac:dyDescent="0.3">
      <c r="A195" s="50"/>
      <c r="B195" s="50"/>
      <c r="C195" s="50"/>
      <c r="D195" s="50"/>
      <c r="E195" s="50"/>
    </row>
    <row r="196" spans="1:5" hidden="1" x14ac:dyDescent="0.3">
      <c r="A196" s="50"/>
      <c r="B196" s="50"/>
      <c r="C196" s="50"/>
      <c r="D196" s="50"/>
      <c r="E196" s="50"/>
    </row>
    <row r="197" spans="1:5" x14ac:dyDescent="0.3">
      <c r="A197" s="50"/>
      <c r="B197" s="50"/>
      <c r="C197" s="50"/>
      <c r="D197" s="50"/>
      <c r="E197" s="50"/>
    </row>
    <row r="198" spans="1:5" x14ac:dyDescent="0.3">
      <c r="A198" s="50"/>
      <c r="B198" s="50"/>
      <c r="C198" s="50"/>
      <c r="D198" s="50"/>
      <c r="E198" s="50"/>
    </row>
    <row r="199" spans="1:5" x14ac:dyDescent="0.3">
      <c r="A199" s="50"/>
      <c r="B199" s="50"/>
      <c r="C199" s="50"/>
      <c r="D199" s="50"/>
      <c r="E199" s="50"/>
    </row>
    <row r="200" spans="1:5" x14ac:dyDescent="0.3">
      <c r="A200" s="50"/>
      <c r="B200" s="50"/>
      <c r="C200" s="50"/>
      <c r="D200" s="50"/>
      <c r="E200" s="50"/>
    </row>
    <row r="201" spans="1:5" x14ac:dyDescent="0.3">
      <c r="A201" s="50"/>
      <c r="B201" s="50"/>
      <c r="C201" s="50"/>
      <c r="D201" s="50"/>
      <c r="E201" s="50"/>
    </row>
    <row r="202" spans="1:5" x14ac:dyDescent="0.3">
      <c r="A202" s="50"/>
      <c r="B202" s="50"/>
      <c r="C202" s="50"/>
      <c r="D202" s="50"/>
      <c r="E202" s="50"/>
    </row>
    <row r="203" spans="1:5" x14ac:dyDescent="0.3">
      <c r="A203" s="50"/>
      <c r="B203" s="50"/>
      <c r="C203" s="50"/>
      <c r="D203" s="50"/>
      <c r="E203" s="50"/>
    </row>
    <row r="204" spans="1:5" x14ac:dyDescent="0.3">
      <c r="A204" s="50"/>
      <c r="B204" s="50"/>
      <c r="C204" s="50"/>
      <c r="D204" s="50"/>
      <c r="E204" s="50"/>
    </row>
    <row r="205" spans="1:5" x14ac:dyDescent="0.3">
      <c r="A205" s="50"/>
      <c r="B205" s="50"/>
      <c r="C205" s="50"/>
      <c r="D205" s="50"/>
      <c r="E205" s="50"/>
    </row>
    <row r="206" spans="1:5" x14ac:dyDescent="0.3">
      <c r="A206" s="50"/>
      <c r="B206" s="50"/>
      <c r="C206" s="50"/>
      <c r="D206" s="50"/>
      <c r="E206" s="50"/>
    </row>
    <row r="207" spans="1:5" x14ac:dyDescent="0.3">
      <c r="A207" s="50"/>
      <c r="B207" s="50"/>
      <c r="C207" s="50"/>
      <c r="D207" s="50"/>
      <c r="E207" s="50"/>
    </row>
    <row r="208" spans="1:5" x14ac:dyDescent="0.3">
      <c r="A208" s="50"/>
      <c r="B208" s="50"/>
      <c r="C208" s="50"/>
      <c r="D208" s="50"/>
      <c r="E208" s="50"/>
    </row>
    <row r="209" spans="1:70" x14ac:dyDescent="0.3">
      <c r="A209" s="50"/>
      <c r="B209" s="50"/>
      <c r="C209" s="50"/>
      <c r="D209" s="50"/>
      <c r="E209" s="50"/>
    </row>
    <row r="210" spans="1:70" x14ac:dyDescent="0.3">
      <c r="A210" s="50"/>
      <c r="B210" s="50"/>
      <c r="C210" s="50"/>
      <c r="D210" s="50"/>
      <c r="E210" s="50"/>
    </row>
    <row r="211" spans="1:70" x14ac:dyDescent="0.3">
      <c r="A211" s="50"/>
      <c r="B211" s="50"/>
      <c r="C211" s="50"/>
      <c r="D211" s="50"/>
      <c r="E211" s="50"/>
    </row>
    <row r="212" spans="1:70" x14ac:dyDescent="0.3">
      <c r="A212" s="50"/>
      <c r="B212" s="50"/>
      <c r="C212" s="50"/>
      <c r="D212" s="50"/>
      <c r="E212" s="50"/>
    </row>
    <row r="213" spans="1:70" x14ac:dyDescent="0.3">
      <c r="A213" s="50"/>
      <c r="B213" s="50"/>
      <c r="C213" s="50"/>
      <c r="D213" s="50"/>
      <c r="E213" s="50"/>
    </row>
    <row r="214" spans="1:70" x14ac:dyDescent="0.3">
      <c r="A214" s="50"/>
      <c r="B214" s="50"/>
      <c r="C214" s="50"/>
      <c r="D214" s="50"/>
      <c r="E214" s="50"/>
    </row>
    <row r="215" spans="1:70" x14ac:dyDescent="0.3">
      <c r="A215" s="50"/>
      <c r="B215" s="50"/>
      <c r="C215" s="50"/>
      <c r="D215" s="50"/>
      <c r="E215" s="50"/>
    </row>
    <row r="216" spans="1:70" x14ac:dyDescent="0.3">
      <c r="A216" s="50"/>
      <c r="B216" s="50"/>
      <c r="C216" s="50"/>
      <c r="D216" s="50"/>
      <c r="E216" s="50"/>
    </row>
    <row r="217" spans="1:70" x14ac:dyDescent="0.3">
      <c r="A217" s="50"/>
      <c r="B217" s="50"/>
      <c r="C217" s="50"/>
      <c r="D217" s="50"/>
      <c r="E217" s="50"/>
    </row>
    <row r="218" spans="1:70" x14ac:dyDescent="0.3">
      <c r="A218" s="50"/>
      <c r="B218" s="50"/>
      <c r="C218" s="50"/>
      <c r="D218" s="50"/>
      <c r="E218" s="50"/>
    </row>
    <row r="219" spans="1:70" x14ac:dyDescent="0.3">
      <c r="A219" s="50"/>
      <c r="B219" s="50"/>
      <c r="C219" s="50"/>
      <c r="D219" s="50"/>
      <c r="E219" s="50"/>
    </row>
    <row r="220" spans="1:70" x14ac:dyDescent="0.3">
      <c r="A220" s="50"/>
      <c r="B220" s="50"/>
      <c r="C220" s="50"/>
      <c r="D220" s="50"/>
      <c r="E220" s="50"/>
    </row>
    <row r="221" spans="1:70" x14ac:dyDescent="0.3">
      <c r="S221" s="5"/>
      <c r="T221" s="5"/>
      <c r="V221" s="5"/>
      <c r="W221" s="5"/>
      <c r="X221" s="5"/>
      <c r="Y221" s="5"/>
      <c r="Z221" s="5"/>
      <c r="AC221" s="5"/>
      <c r="AD221" s="5"/>
      <c r="AE221" s="5"/>
      <c r="AF221" s="5"/>
      <c r="AG221" s="5"/>
      <c r="AH221" s="5"/>
      <c r="AI221" s="5"/>
      <c r="AJ221" s="5"/>
      <c r="AK221" s="5"/>
      <c r="AM221" s="5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5"/>
      <c r="BK221" s="5"/>
      <c r="BL221" s="5"/>
      <c r="BM221" s="45"/>
      <c r="BN221" s="45"/>
      <c r="BO221" s="45"/>
      <c r="BP221" s="45"/>
      <c r="BQ221" s="45"/>
      <c r="BR221" s="45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14</xdr:col>
                    <xdr:colOff>251460</xdr:colOff>
                    <xdr:row>6</xdr:row>
                    <xdr:rowOff>121920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>
                  <from>
                    <xdr:col>14</xdr:col>
                    <xdr:colOff>259080</xdr:colOff>
                    <xdr:row>22</xdr:row>
                    <xdr:rowOff>68580</xdr:rowOff>
                  </from>
                  <to>
                    <xdr:col>17</xdr:col>
                    <xdr:colOff>7620</xdr:colOff>
                    <xdr:row>23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77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3" width="14.6640625" style="134" bestFit="1" customWidth="1"/>
    <col min="4" max="16384" width="11.5546875" style="134"/>
  </cols>
  <sheetData>
    <row r="1" spans="1:3" ht="22.2" customHeight="1" x14ac:dyDescent="0.35">
      <c r="A1" s="162" t="s">
        <v>238</v>
      </c>
      <c r="B1" s="163"/>
      <c r="C1" s="163"/>
    </row>
    <row r="2" spans="1:3" ht="13.95" customHeight="1" x14ac:dyDescent="0.2">
      <c r="A2" s="163"/>
      <c r="B2" s="163"/>
      <c r="C2" s="163"/>
    </row>
    <row r="3" spans="1:3" ht="48" customHeight="1" x14ac:dyDescent="0.3">
      <c r="A3" s="213" t="s">
        <v>257</v>
      </c>
      <c r="B3" s="213"/>
      <c r="C3" s="213"/>
    </row>
    <row r="4" spans="1:3" ht="16.95" customHeight="1" x14ac:dyDescent="0.2">
      <c r="A4" s="163"/>
      <c r="B4" s="215">
        <v>2020</v>
      </c>
      <c r="C4" s="215"/>
    </row>
    <row r="5" spans="1:3" ht="16.95" customHeight="1" x14ac:dyDescent="0.3">
      <c r="A5" s="163"/>
      <c r="B5" s="164" t="s">
        <v>174</v>
      </c>
      <c r="C5" s="165" t="s">
        <v>175</v>
      </c>
    </row>
    <row r="6" spans="1:3" ht="16.95" customHeight="1" x14ac:dyDescent="0.3">
      <c r="A6" s="148" t="s">
        <v>258</v>
      </c>
      <c r="B6" s="166">
        <v>920</v>
      </c>
      <c r="C6" s="167">
        <v>0.81385046999999999</v>
      </c>
    </row>
    <row r="7" spans="1:3" ht="16.95" customHeight="1" x14ac:dyDescent="0.3">
      <c r="A7" s="148" t="s">
        <v>259</v>
      </c>
      <c r="B7" s="166">
        <v>176</v>
      </c>
      <c r="C7" s="167">
        <v>0.15710252999999999</v>
      </c>
    </row>
    <row r="8" spans="1:3" ht="16.95" customHeight="1" x14ac:dyDescent="0.3">
      <c r="A8" s="148" t="s">
        <v>260</v>
      </c>
      <c r="B8" s="166">
        <v>23</v>
      </c>
      <c r="C8" s="167">
        <v>1.9918180000000001E-2</v>
      </c>
    </row>
    <row r="9" spans="1:3" ht="16.95" customHeight="1" x14ac:dyDescent="0.3">
      <c r="A9" s="148" t="s">
        <v>261</v>
      </c>
      <c r="B9" s="166">
        <v>6</v>
      </c>
      <c r="C9" s="167">
        <v>5.0862199999999998E-3</v>
      </c>
    </row>
    <row r="10" spans="1:3" ht="16.95" customHeight="1" x14ac:dyDescent="0.3">
      <c r="A10" s="148" t="s">
        <v>262</v>
      </c>
      <c r="B10" s="166">
        <v>5</v>
      </c>
      <c r="C10" s="167">
        <v>4.0426100000000003E-3</v>
      </c>
    </row>
    <row r="11" spans="1:3" ht="16.95" customHeight="1" x14ac:dyDescent="0.3">
      <c r="A11" s="168" t="s">
        <v>263</v>
      </c>
      <c r="B11" s="169">
        <v>7</v>
      </c>
      <c r="C11" s="176" t="s">
        <v>184</v>
      </c>
    </row>
    <row r="12" spans="1:3" ht="16.95" customHeight="1" x14ac:dyDescent="0.3">
      <c r="A12" s="171" t="s">
        <v>185</v>
      </c>
      <c r="B12" s="157">
        <v>1137</v>
      </c>
      <c r="C12" s="172">
        <v>1</v>
      </c>
    </row>
    <row r="14" spans="1:3" ht="13.95" customHeight="1" x14ac:dyDescent="0.2">
      <c r="A14" s="163"/>
      <c r="B14" s="163"/>
      <c r="C14" s="163"/>
    </row>
    <row r="15" spans="1:3" ht="48" customHeight="1" x14ac:dyDescent="0.3">
      <c r="A15" s="213" t="s">
        <v>264</v>
      </c>
      <c r="B15" s="213"/>
      <c r="C15" s="213"/>
    </row>
    <row r="16" spans="1:3" ht="16.95" customHeight="1" x14ac:dyDescent="0.2">
      <c r="A16" s="163"/>
      <c r="B16" s="215">
        <v>2020</v>
      </c>
      <c r="C16" s="215"/>
    </row>
    <row r="17" spans="1:3" ht="16.95" customHeight="1" x14ac:dyDescent="0.3">
      <c r="A17" s="163"/>
      <c r="B17" s="164" t="s">
        <v>174</v>
      </c>
      <c r="C17" s="165" t="s">
        <v>175</v>
      </c>
    </row>
    <row r="18" spans="1:3" ht="16.95" customHeight="1" x14ac:dyDescent="0.3">
      <c r="A18" s="148" t="s">
        <v>258</v>
      </c>
      <c r="B18" s="166">
        <v>914</v>
      </c>
      <c r="C18" s="167">
        <v>0.81586415000000001</v>
      </c>
    </row>
    <row r="19" spans="1:3" ht="16.95" customHeight="1" x14ac:dyDescent="0.3">
      <c r="A19" s="148" t="s">
        <v>259</v>
      </c>
      <c r="B19" s="166">
        <v>169</v>
      </c>
      <c r="C19" s="167">
        <v>0.15219214</v>
      </c>
    </row>
    <row r="20" spans="1:3" ht="16.95" customHeight="1" x14ac:dyDescent="0.3">
      <c r="A20" s="148" t="s">
        <v>260</v>
      </c>
      <c r="B20" s="166">
        <v>26</v>
      </c>
      <c r="C20" s="167">
        <v>2.3426180000000001E-2</v>
      </c>
    </row>
    <row r="21" spans="1:3" ht="16.95" customHeight="1" x14ac:dyDescent="0.3">
      <c r="A21" s="148" t="s">
        <v>261</v>
      </c>
      <c r="B21" s="166">
        <v>5</v>
      </c>
      <c r="C21" s="167">
        <v>4.4318500000000002E-3</v>
      </c>
    </row>
    <row r="22" spans="1:3" ht="16.95" customHeight="1" x14ac:dyDescent="0.3">
      <c r="A22" s="148" t="s">
        <v>262</v>
      </c>
      <c r="B22" s="166">
        <v>5</v>
      </c>
      <c r="C22" s="167">
        <v>4.0856800000000004E-3</v>
      </c>
    </row>
    <row r="23" spans="1:3" ht="16.95" customHeight="1" x14ac:dyDescent="0.3">
      <c r="A23" s="168" t="s">
        <v>263</v>
      </c>
      <c r="B23" s="169">
        <v>9</v>
      </c>
      <c r="C23" s="176" t="s">
        <v>184</v>
      </c>
    </row>
    <row r="24" spans="1:3" ht="16.95" customHeight="1" x14ac:dyDescent="0.3">
      <c r="A24" s="171" t="s">
        <v>185</v>
      </c>
      <c r="B24" s="157">
        <v>1128</v>
      </c>
      <c r="C24" s="172">
        <v>1</v>
      </c>
    </row>
    <row r="26" spans="1:3" ht="13.95" customHeight="1" x14ac:dyDescent="0.2">
      <c r="A26" s="163"/>
      <c r="B26" s="163"/>
      <c r="C26" s="163"/>
    </row>
    <row r="27" spans="1:3" ht="48" customHeight="1" x14ac:dyDescent="0.3">
      <c r="A27" s="213" t="s">
        <v>265</v>
      </c>
      <c r="B27" s="213"/>
      <c r="C27" s="213"/>
    </row>
    <row r="28" spans="1:3" ht="16.95" customHeight="1" x14ac:dyDescent="0.2">
      <c r="A28" s="163"/>
      <c r="B28" s="215">
        <v>2020</v>
      </c>
      <c r="C28" s="215"/>
    </row>
    <row r="29" spans="1:3" ht="16.95" customHeight="1" x14ac:dyDescent="0.3">
      <c r="A29" s="163"/>
      <c r="B29" s="164" t="s">
        <v>174</v>
      </c>
      <c r="C29" s="165" t="s">
        <v>175</v>
      </c>
    </row>
    <row r="30" spans="1:3" ht="16.95" customHeight="1" x14ac:dyDescent="0.3">
      <c r="A30" s="148" t="s">
        <v>258</v>
      </c>
      <c r="B30" s="166">
        <v>895</v>
      </c>
      <c r="C30" s="167">
        <v>0.79502994000000005</v>
      </c>
    </row>
    <row r="31" spans="1:3" ht="16.95" customHeight="1" x14ac:dyDescent="0.3">
      <c r="A31" s="148" t="s">
        <v>259</v>
      </c>
      <c r="B31" s="166">
        <v>180</v>
      </c>
      <c r="C31" s="167">
        <v>0.16164147000000001</v>
      </c>
    </row>
    <row r="32" spans="1:3" ht="16.95" customHeight="1" x14ac:dyDescent="0.3">
      <c r="A32" s="148" t="s">
        <v>260</v>
      </c>
      <c r="B32" s="166">
        <v>36</v>
      </c>
      <c r="C32" s="167">
        <v>3.1410609999999999E-2</v>
      </c>
    </row>
    <row r="33" spans="1:3" ht="16.95" customHeight="1" x14ac:dyDescent="0.3">
      <c r="A33" s="148" t="s">
        <v>261</v>
      </c>
      <c r="B33" s="166">
        <v>10</v>
      </c>
      <c r="C33" s="167">
        <v>8.6396400000000005E-3</v>
      </c>
    </row>
    <row r="34" spans="1:3" ht="16.95" customHeight="1" x14ac:dyDescent="0.3">
      <c r="A34" s="148" t="s">
        <v>262</v>
      </c>
      <c r="B34" s="166">
        <v>4</v>
      </c>
      <c r="C34" s="167">
        <v>3.2783500000000002E-3</v>
      </c>
    </row>
    <row r="35" spans="1:3" ht="16.95" customHeight="1" x14ac:dyDescent="0.3">
      <c r="A35" s="168" t="s">
        <v>263</v>
      </c>
      <c r="B35" s="169">
        <v>8</v>
      </c>
      <c r="C35" s="176" t="s">
        <v>184</v>
      </c>
    </row>
    <row r="36" spans="1:3" ht="16.95" customHeight="1" x14ac:dyDescent="0.3">
      <c r="A36" s="171" t="s">
        <v>185</v>
      </c>
      <c r="B36" s="157">
        <v>1133</v>
      </c>
      <c r="C36" s="172">
        <v>1</v>
      </c>
    </row>
    <row r="38" spans="1:3" ht="13.95" customHeight="1" x14ac:dyDescent="0.2">
      <c r="A38" s="163"/>
      <c r="B38" s="163"/>
      <c r="C38" s="163"/>
    </row>
    <row r="39" spans="1:3" ht="48" customHeight="1" x14ac:dyDescent="0.3">
      <c r="A39" s="213" t="s">
        <v>266</v>
      </c>
      <c r="B39" s="213"/>
      <c r="C39" s="213"/>
    </row>
    <row r="40" spans="1:3" ht="16.95" customHeight="1" x14ac:dyDescent="0.2">
      <c r="A40" s="163"/>
      <c r="B40" s="215">
        <v>2020</v>
      </c>
      <c r="C40" s="215"/>
    </row>
    <row r="41" spans="1:3" ht="16.95" customHeight="1" x14ac:dyDescent="0.3">
      <c r="A41" s="163"/>
      <c r="B41" s="164" t="s">
        <v>174</v>
      </c>
      <c r="C41" s="165" t="s">
        <v>175</v>
      </c>
    </row>
    <row r="42" spans="1:3" ht="16.95" customHeight="1" x14ac:dyDescent="0.3">
      <c r="A42" s="148" t="s">
        <v>258</v>
      </c>
      <c r="B42" s="166">
        <v>867</v>
      </c>
      <c r="C42" s="167">
        <v>0.76563775000000001</v>
      </c>
    </row>
    <row r="43" spans="1:3" ht="16.95" customHeight="1" x14ac:dyDescent="0.3">
      <c r="A43" s="148" t="s">
        <v>259</v>
      </c>
      <c r="B43" s="166">
        <v>197</v>
      </c>
      <c r="C43" s="167">
        <v>0.17625391000000001</v>
      </c>
    </row>
    <row r="44" spans="1:3" ht="16.95" customHeight="1" x14ac:dyDescent="0.3">
      <c r="A44" s="148" t="s">
        <v>260</v>
      </c>
      <c r="B44" s="166">
        <v>44</v>
      </c>
      <c r="C44" s="167">
        <v>3.9007199999999999E-2</v>
      </c>
    </row>
    <row r="45" spans="1:3" ht="16.95" customHeight="1" x14ac:dyDescent="0.3">
      <c r="A45" s="148" t="s">
        <v>261</v>
      </c>
      <c r="B45" s="166">
        <v>13</v>
      </c>
      <c r="C45" s="167">
        <v>1.180456E-2</v>
      </c>
    </row>
    <row r="46" spans="1:3" ht="16.95" customHeight="1" x14ac:dyDescent="0.3">
      <c r="A46" s="148" t="s">
        <v>262</v>
      </c>
      <c r="B46" s="166">
        <v>9</v>
      </c>
      <c r="C46" s="167">
        <v>7.2965900000000004E-3</v>
      </c>
    </row>
    <row r="47" spans="1:3" ht="16.95" customHeight="1" x14ac:dyDescent="0.3">
      <c r="A47" s="168" t="s">
        <v>263</v>
      </c>
      <c r="B47" s="169">
        <v>10</v>
      </c>
      <c r="C47" s="176" t="s">
        <v>184</v>
      </c>
    </row>
    <row r="48" spans="1:3" ht="16.95" customHeight="1" x14ac:dyDescent="0.3">
      <c r="A48" s="171" t="s">
        <v>185</v>
      </c>
      <c r="B48" s="157">
        <v>1140</v>
      </c>
      <c r="C48" s="172">
        <v>1</v>
      </c>
    </row>
    <row r="50" spans="1:3" ht="13.95" customHeight="1" x14ac:dyDescent="0.2">
      <c r="A50" s="163"/>
      <c r="B50" s="163"/>
      <c r="C50" s="163"/>
    </row>
    <row r="51" spans="1:3" ht="48" customHeight="1" x14ac:dyDescent="0.3">
      <c r="A51" s="213" t="s">
        <v>267</v>
      </c>
      <c r="B51" s="213"/>
      <c r="C51" s="213"/>
    </row>
    <row r="52" spans="1:3" ht="16.95" customHeight="1" x14ac:dyDescent="0.2">
      <c r="A52" s="163"/>
      <c r="B52" s="215">
        <v>2020</v>
      </c>
      <c r="C52" s="215"/>
    </row>
    <row r="53" spans="1:3" ht="16.95" customHeight="1" x14ac:dyDescent="0.3">
      <c r="A53" s="163"/>
      <c r="B53" s="164" t="s">
        <v>174</v>
      </c>
      <c r="C53" s="165" t="s">
        <v>175</v>
      </c>
    </row>
    <row r="54" spans="1:3" ht="16.95" customHeight="1" x14ac:dyDescent="0.3">
      <c r="A54" s="148" t="s">
        <v>258</v>
      </c>
      <c r="B54" s="166">
        <v>876</v>
      </c>
      <c r="C54" s="167">
        <v>0.78318378</v>
      </c>
    </row>
    <row r="55" spans="1:3" ht="16.95" customHeight="1" x14ac:dyDescent="0.3">
      <c r="A55" s="148" t="s">
        <v>259</v>
      </c>
      <c r="B55" s="166">
        <v>183</v>
      </c>
      <c r="C55" s="167">
        <v>0.16609973</v>
      </c>
    </row>
    <row r="56" spans="1:3" ht="16.95" customHeight="1" x14ac:dyDescent="0.3">
      <c r="A56" s="148" t="s">
        <v>260</v>
      </c>
      <c r="B56" s="166">
        <v>47</v>
      </c>
      <c r="C56" s="167">
        <v>4.2028929999999999E-2</v>
      </c>
    </row>
    <row r="57" spans="1:3" ht="16.95" customHeight="1" x14ac:dyDescent="0.3">
      <c r="A57" s="148" t="s">
        <v>261</v>
      </c>
      <c r="B57" s="166">
        <v>3</v>
      </c>
      <c r="C57" s="167">
        <v>2.8799199999999998E-3</v>
      </c>
    </row>
    <row r="58" spans="1:3" ht="16.95" customHeight="1" x14ac:dyDescent="0.3">
      <c r="A58" s="148" t="s">
        <v>262</v>
      </c>
      <c r="B58" s="166">
        <v>7</v>
      </c>
      <c r="C58" s="167">
        <v>5.8076400000000002E-3</v>
      </c>
    </row>
    <row r="59" spans="1:3" ht="16.95" customHeight="1" x14ac:dyDescent="0.3">
      <c r="A59" s="168" t="s">
        <v>263</v>
      </c>
      <c r="B59" s="169">
        <v>22</v>
      </c>
      <c r="C59" s="176" t="s">
        <v>184</v>
      </c>
    </row>
    <row r="60" spans="1:3" ht="16.95" customHeight="1" x14ac:dyDescent="0.3">
      <c r="A60" s="171" t="s">
        <v>185</v>
      </c>
      <c r="B60" s="157">
        <v>1138</v>
      </c>
      <c r="C60" s="172">
        <v>1</v>
      </c>
    </row>
    <row r="62" spans="1:3" ht="13.95" customHeight="1" x14ac:dyDescent="0.2">
      <c r="A62" s="163"/>
      <c r="B62" s="163"/>
      <c r="C62" s="163"/>
    </row>
    <row r="63" spans="1:3" ht="48" customHeight="1" x14ac:dyDescent="0.3">
      <c r="A63" s="213" t="s">
        <v>268</v>
      </c>
      <c r="B63" s="213"/>
      <c r="C63" s="213"/>
    </row>
    <row r="64" spans="1:3" ht="16.95" customHeight="1" x14ac:dyDescent="0.2">
      <c r="A64" s="163"/>
      <c r="B64" s="215">
        <v>2020</v>
      </c>
      <c r="C64" s="215"/>
    </row>
    <row r="65" spans="1:3" ht="16.95" customHeight="1" x14ac:dyDescent="0.3">
      <c r="A65" s="163"/>
      <c r="B65" s="164" t="s">
        <v>174</v>
      </c>
      <c r="C65" s="165" t="s">
        <v>175</v>
      </c>
    </row>
    <row r="66" spans="1:3" ht="16.95" customHeight="1" x14ac:dyDescent="0.3">
      <c r="A66" s="148" t="s">
        <v>258</v>
      </c>
      <c r="B66" s="166">
        <v>840</v>
      </c>
      <c r="C66" s="167">
        <v>0.75487263000000004</v>
      </c>
    </row>
    <row r="67" spans="1:3" ht="16.95" customHeight="1" x14ac:dyDescent="0.3">
      <c r="A67" s="148" t="s">
        <v>259</v>
      </c>
      <c r="B67" s="166">
        <v>196</v>
      </c>
      <c r="C67" s="167">
        <v>0.17863056999999999</v>
      </c>
    </row>
    <row r="68" spans="1:3" ht="16.95" customHeight="1" x14ac:dyDescent="0.3">
      <c r="A68" s="148" t="s">
        <v>260</v>
      </c>
      <c r="B68" s="166">
        <v>48</v>
      </c>
      <c r="C68" s="167">
        <v>4.4362829999999999E-2</v>
      </c>
    </row>
    <row r="69" spans="1:3" ht="16.95" customHeight="1" x14ac:dyDescent="0.3">
      <c r="A69" s="148" t="s">
        <v>261</v>
      </c>
      <c r="B69" s="166">
        <v>16</v>
      </c>
      <c r="C69" s="167">
        <v>1.467975E-2</v>
      </c>
    </row>
    <row r="70" spans="1:3" ht="16.95" customHeight="1" x14ac:dyDescent="0.3">
      <c r="A70" s="148" t="s">
        <v>262</v>
      </c>
      <c r="B70" s="166">
        <v>9</v>
      </c>
      <c r="C70" s="167">
        <v>7.4542300000000001E-3</v>
      </c>
    </row>
    <row r="71" spans="1:3" ht="16.95" customHeight="1" x14ac:dyDescent="0.3">
      <c r="A71" s="168" t="s">
        <v>263</v>
      </c>
      <c r="B71" s="169">
        <v>26</v>
      </c>
      <c r="C71" s="176" t="s">
        <v>184</v>
      </c>
    </row>
    <row r="72" spans="1:3" ht="16.95" customHeight="1" x14ac:dyDescent="0.3">
      <c r="A72" s="171" t="s">
        <v>185</v>
      </c>
      <c r="B72" s="157">
        <v>1135</v>
      </c>
      <c r="C72" s="172">
        <v>1</v>
      </c>
    </row>
    <row r="74" spans="1:3" ht="13.95" customHeight="1" x14ac:dyDescent="0.2">
      <c r="A74" s="163"/>
      <c r="B74" s="163"/>
      <c r="C74" s="163"/>
    </row>
    <row r="75" spans="1:3" ht="16.2" customHeight="1" x14ac:dyDescent="0.3">
      <c r="A75" s="216" t="s">
        <v>217</v>
      </c>
      <c r="B75" s="216"/>
      <c r="C75" s="216"/>
    </row>
    <row r="76" spans="1:3" ht="16.2" customHeight="1" x14ac:dyDescent="0.3">
      <c r="A76" s="216" t="s">
        <v>269</v>
      </c>
      <c r="B76" s="216"/>
      <c r="C76" s="216"/>
    </row>
    <row r="77" spans="1:3" ht="16.2" customHeight="1" x14ac:dyDescent="0.3">
      <c r="A77" s="216" t="s">
        <v>218</v>
      </c>
      <c r="B77" s="216"/>
      <c r="C77" s="216"/>
    </row>
  </sheetData>
  <mergeCells count="15">
    <mergeCell ref="A75:C75"/>
    <mergeCell ref="A76:C76"/>
    <mergeCell ref="A77:C77"/>
    <mergeCell ref="A39:C39"/>
    <mergeCell ref="B40:C40"/>
    <mergeCell ref="A51:C51"/>
    <mergeCell ref="B52:C52"/>
    <mergeCell ref="A63:C63"/>
    <mergeCell ref="B64:C64"/>
    <mergeCell ref="B28:C28"/>
    <mergeCell ref="A3:C3"/>
    <mergeCell ref="B4:C4"/>
    <mergeCell ref="A15:C15"/>
    <mergeCell ref="B16:C16"/>
    <mergeCell ref="A27:C27"/>
  </mergeCell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22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7" width="14.6640625" style="134" bestFit="1" customWidth="1"/>
    <col min="8" max="16384" width="11.5546875" style="134"/>
  </cols>
  <sheetData>
    <row r="1" spans="1:7" ht="22.2" customHeight="1" x14ac:dyDescent="0.35">
      <c r="A1" s="162" t="s">
        <v>270</v>
      </c>
      <c r="B1" s="163"/>
      <c r="C1" s="163"/>
      <c r="D1" s="163"/>
      <c r="E1" s="163"/>
      <c r="F1" s="163"/>
      <c r="G1" s="163"/>
    </row>
    <row r="2" spans="1:7" ht="13.95" customHeight="1" x14ac:dyDescent="0.2">
      <c r="A2" s="163"/>
      <c r="B2" s="163"/>
      <c r="C2" s="163"/>
      <c r="D2" s="163"/>
      <c r="E2" s="163"/>
      <c r="F2" s="163"/>
      <c r="G2" s="163"/>
    </row>
    <row r="3" spans="1:7" ht="48" customHeight="1" x14ac:dyDescent="0.3">
      <c r="A3" s="213" t="s">
        <v>271</v>
      </c>
      <c r="B3" s="213"/>
      <c r="C3" s="213"/>
      <c r="D3" s="213"/>
      <c r="E3" s="213"/>
      <c r="F3" s="213"/>
      <c r="G3" s="213"/>
    </row>
    <row r="4" spans="1:7" ht="34.950000000000003" customHeight="1" x14ac:dyDescent="0.3">
      <c r="A4" s="163"/>
      <c r="B4" s="217" t="s">
        <v>240</v>
      </c>
      <c r="C4" s="217"/>
      <c r="D4" s="217" t="s">
        <v>241</v>
      </c>
      <c r="E4" s="217"/>
      <c r="F4" s="218" t="s">
        <v>242</v>
      </c>
      <c r="G4" s="218"/>
    </row>
    <row r="5" spans="1:7" ht="16.95" customHeight="1" x14ac:dyDescent="0.2">
      <c r="A5" s="163"/>
      <c r="B5" s="219">
        <v>2020</v>
      </c>
      <c r="C5" s="219"/>
      <c r="D5" s="219">
        <v>2020</v>
      </c>
      <c r="E5" s="219"/>
      <c r="F5" s="215">
        <v>2020</v>
      </c>
      <c r="G5" s="215"/>
    </row>
    <row r="6" spans="1:7" ht="16.95" customHeight="1" x14ac:dyDescent="0.3">
      <c r="A6" s="163"/>
      <c r="B6" s="164" t="s">
        <v>174</v>
      </c>
      <c r="C6" s="173" t="s">
        <v>175</v>
      </c>
      <c r="D6" s="164" t="s">
        <v>174</v>
      </c>
      <c r="E6" s="173" t="s">
        <v>175</v>
      </c>
      <c r="F6" s="164" t="s">
        <v>174</v>
      </c>
      <c r="G6" s="165" t="s">
        <v>175</v>
      </c>
    </row>
    <row r="7" spans="1:7" ht="31.95" customHeight="1" x14ac:dyDescent="0.3">
      <c r="A7" s="148" t="s">
        <v>272</v>
      </c>
      <c r="B7" s="166">
        <v>1069</v>
      </c>
      <c r="C7" s="174">
        <v>0.94192350000000002</v>
      </c>
      <c r="D7" s="166">
        <v>20</v>
      </c>
      <c r="E7" s="174">
        <v>1.8006640000000001E-2</v>
      </c>
      <c r="F7" s="166">
        <v>44</v>
      </c>
      <c r="G7" s="167">
        <v>4.0069859999999999E-2</v>
      </c>
    </row>
    <row r="8" spans="1:7" ht="34.950000000000003" customHeight="1" x14ac:dyDescent="0.3">
      <c r="A8" s="148" t="s">
        <v>273</v>
      </c>
      <c r="B8" s="166">
        <v>602</v>
      </c>
      <c r="C8" s="174">
        <v>0.53572940000000002</v>
      </c>
      <c r="D8" s="166">
        <v>56</v>
      </c>
      <c r="E8" s="174">
        <v>5.0024039999999999E-2</v>
      </c>
      <c r="F8" s="166">
        <v>462</v>
      </c>
      <c r="G8" s="167">
        <v>0.41424655999999999</v>
      </c>
    </row>
    <row r="9" spans="1:7" ht="31.95" customHeight="1" x14ac:dyDescent="0.3">
      <c r="A9" s="148" t="s">
        <v>274</v>
      </c>
      <c r="B9" s="166">
        <v>396</v>
      </c>
      <c r="C9" s="174">
        <v>0.35314162999999998</v>
      </c>
      <c r="D9" s="166">
        <v>91</v>
      </c>
      <c r="E9" s="174">
        <v>8.1688780000000003E-2</v>
      </c>
      <c r="F9" s="166">
        <v>634</v>
      </c>
      <c r="G9" s="167">
        <v>0.56516959</v>
      </c>
    </row>
    <row r="10" spans="1:7" ht="34.950000000000003" customHeight="1" x14ac:dyDescent="0.3">
      <c r="A10" s="148" t="s">
        <v>275</v>
      </c>
      <c r="B10" s="166">
        <v>203</v>
      </c>
      <c r="C10" s="174">
        <v>0.17973096999999999</v>
      </c>
      <c r="D10" s="166">
        <v>20</v>
      </c>
      <c r="E10" s="174">
        <v>1.7146769999999999E-2</v>
      </c>
      <c r="F10" s="166">
        <v>902</v>
      </c>
      <c r="G10" s="167">
        <v>0.80312227000000003</v>
      </c>
    </row>
    <row r="11" spans="1:7" ht="16.95" customHeight="1" x14ac:dyDescent="0.3">
      <c r="A11" s="148" t="s">
        <v>276</v>
      </c>
      <c r="B11" s="166">
        <v>200</v>
      </c>
      <c r="C11" s="174">
        <v>0.17651111999999999</v>
      </c>
      <c r="D11" s="166">
        <v>23</v>
      </c>
      <c r="E11" s="174">
        <v>2.0487640000000001E-2</v>
      </c>
      <c r="F11" s="166">
        <v>902</v>
      </c>
      <c r="G11" s="167">
        <v>0.80300123999999995</v>
      </c>
    </row>
    <row r="12" spans="1:7" ht="34.950000000000003" customHeight="1" x14ac:dyDescent="0.3">
      <c r="A12" s="148" t="s">
        <v>277</v>
      </c>
      <c r="B12" s="166">
        <v>918</v>
      </c>
      <c r="C12" s="174">
        <v>0.81236242999999997</v>
      </c>
      <c r="D12" s="166">
        <v>24</v>
      </c>
      <c r="E12" s="174">
        <v>2.2113750000000001E-2</v>
      </c>
      <c r="F12" s="166">
        <v>186</v>
      </c>
      <c r="G12" s="167">
        <v>0.16552381999999999</v>
      </c>
    </row>
    <row r="13" spans="1:7" ht="16.95" customHeight="1" x14ac:dyDescent="0.3">
      <c r="A13" s="148" t="s">
        <v>278</v>
      </c>
      <c r="B13" s="166">
        <v>532</v>
      </c>
      <c r="C13" s="174">
        <v>0.47449193000000001</v>
      </c>
      <c r="D13" s="166">
        <v>43</v>
      </c>
      <c r="E13" s="174">
        <v>3.8172659999999997E-2</v>
      </c>
      <c r="F13" s="166">
        <v>547</v>
      </c>
      <c r="G13" s="167">
        <v>0.48733541000000002</v>
      </c>
    </row>
    <row r="14" spans="1:7" ht="31.95" customHeight="1" x14ac:dyDescent="0.3">
      <c r="A14" s="148" t="s">
        <v>279</v>
      </c>
      <c r="B14" s="166">
        <v>868</v>
      </c>
      <c r="C14" s="174">
        <v>0.77127835</v>
      </c>
      <c r="D14" s="166">
        <v>88</v>
      </c>
      <c r="E14" s="174">
        <v>7.8206819999999996E-2</v>
      </c>
      <c r="F14" s="166">
        <v>169</v>
      </c>
      <c r="G14" s="167">
        <v>0.15051482999999999</v>
      </c>
    </row>
    <row r="15" spans="1:7" ht="34.950000000000003" customHeight="1" x14ac:dyDescent="0.3">
      <c r="A15" s="148" t="s">
        <v>280</v>
      </c>
      <c r="B15" s="166">
        <v>1042</v>
      </c>
      <c r="C15" s="174">
        <v>0.92233398</v>
      </c>
      <c r="D15" s="166">
        <v>11</v>
      </c>
      <c r="E15" s="174">
        <v>9.3484899999999992E-3</v>
      </c>
      <c r="F15" s="166">
        <v>76</v>
      </c>
      <c r="G15" s="167">
        <v>6.8317530000000001E-2</v>
      </c>
    </row>
    <row r="16" spans="1:7" ht="16.95" customHeight="1" x14ac:dyDescent="0.3">
      <c r="A16" s="148" t="s">
        <v>281</v>
      </c>
      <c r="B16" s="166">
        <v>733</v>
      </c>
      <c r="C16" s="174">
        <v>0.65394865000000002</v>
      </c>
      <c r="D16" s="166">
        <v>55</v>
      </c>
      <c r="E16" s="174">
        <v>4.9252829999999997E-2</v>
      </c>
      <c r="F16" s="166">
        <v>334</v>
      </c>
      <c r="G16" s="167">
        <v>0.29679852000000001</v>
      </c>
    </row>
    <row r="17" spans="1:7" ht="16.95" customHeight="1" x14ac:dyDescent="0.3">
      <c r="A17" s="148" t="s">
        <v>282</v>
      </c>
      <c r="B17" s="166">
        <v>768</v>
      </c>
      <c r="C17" s="174">
        <v>0.68070684000000004</v>
      </c>
      <c r="D17" s="166">
        <v>118</v>
      </c>
      <c r="E17" s="174">
        <v>0.10370550000000001</v>
      </c>
      <c r="F17" s="166">
        <v>246</v>
      </c>
      <c r="G17" s="167">
        <v>0.21558765999999999</v>
      </c>
    </row>
    <row r="18" spans="1:7" ht="16.95" customHeight="1" x14ac:dyDescent="0.3">
      <c r="A18" s="168" t="s">
        <v>283</v>
      </c>
      <c r="B18" s="169">
        <v>875</v>
      </c>
      <c r="C18" s="175">
        <v>0.77892401</v>
      </c>
      <c r="D18" s="169">
        <v>30</v>
      </c>
      <c r="E18" s="175">
        <v>2.6249339999999999E-2</v>
      </c>
      <c r="F18" s="169">
        <v>221</v>
      </c>
      <c r="G18" s="170">
        <v>0.19482664999999999</v>
      </c>
    </row>
    <row r="20" spans="1:7" ht="13.95" customHeight="1" x14ac:dyDescent="0.2">
      <c r="A20" s="163"/>
      <c r="B20" s="163"/>
      <c r="C20" s="163"/>
      <c r="D20" s="163"/>
      <c r="E20" s="163"/>
      <c r="F20" s="163"/>
      <c r="G20" s="163"/>
    </row>
    <row r="21" spans="1:7" ht="16.2" customHeight="1" x14ac:dyDescent="0.3">
      <c r="A21" s="216" t="s">
        <v>217</v>
      </c>
      <c r="B21" s="216"/>
      <c r="C21" s="216"/>
      <c r="D21" s="216"/>
      <c r="E21" s="216"/>
      <c r="F21" s="216"/>
      <c r="G21" s="216"/>
    </row>
    <row r="22" spans="1:7" ht="16.2" customHeight="1" x14ac:dyDescent="0.3">
      <c r="A22" s="216" t="s">
        <v>218</v>
      </c>
      <c r="B22" s="216"/>
      <c r="C22" s="216"/>
      <c r="D22" s="216"/>
      <c r="E22" s="216"/>
      <c r="F22" s="216"/>
      <c r="G22" s="216"/>
    </row>
  </sheetData>
  <mergeCells count="9">
    <mergeCell ref="A21:G21"/>
    <mergeCell ref="A22:G22"/>
    <mergeCell ref="A3:G3"/>
    <mergeCell ref="B4:C4"/>
    <mergeCell ref="D4:E4"/>
    <mergeCell ref="F4:G4"/>
    <mergeCell ref="B5:C5"/>
    <mergeCell ref="D5:E5"/>
    <mergeCell ref="F5:G5"/>
  </mergeCells>
  <pageMargins left="0.05" right="0.0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C13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3" width="14.6640625" style="134" bestFit="1" customWidth="1"/>
    <col min="4" max="16384" width="11.5546875" style="134"/>
  </cols>
  <sheetData>
    <row r="1" spans="1:3" ht="22.2" customHeight="1" x14ac:dyDescent="0.35">
      <c r="A1" s="162" t="s">
        <v>270</v>
      </c>
      <c r="B1" s="163"/>
      <c r="C1" s="163"/>
    </row>
    <row r="2" spans="1:3" ht="13.95" customHeight="1" x14ac:dyDescent="0.2">
      <c r="A2" s="163"/>
      <c r="B2" s="163"/>
      <c r="C2" s="163"/>
    </row>
    <row r="3" spans="1:3" ht="48" customHeight="1" x14ac:dyDescent="0.3">
      <c r="A3" s="213" t="s">
        <v>284</v>
      </c>
      <c r="B3" s="213"/>
      <c r="C3" s="213"/>
    </row>
    <row r="4" spans="1:3" ht="16.95" customHeight="1" x14ac:dyDescent="0.2">
      <c r="A4" s="163"/>
      <c r="B4" s="215">
        <v>2020</v>
      </c>
      <c r="C4" s="215"/>
    </row>
    <row r="5" spans="1:3" ht="16.95" customHeight="1" x14ac:dyDescent="0.3">
      <c r="A5" s="163"/>
      <c r="B5" s="164" t="s">
        <v>174</v>
      </c>
      <c r="C5" s="165" t="s">
        <v>175</v>
      </c>
    </row>
    <row r="6" spans="1:3" ht="16.95" customHeight="1" x14ac:dyDescent="0.3">
      <c r="A6" s="148" t="s">
        <v>285</v>
      </c>
      <c r="B6" s="166">
        <v>20</v>
      </c>
      <c r="C6" s="167">
        <v>1.7140430000000002E-2</v>
      </c>
    </row>
    <row r="7" spans="1:3" ht="16.95" customHeight="1" x14ac:dyDescent="0.3">
      <c r="A7" s="148" t="s">
        <v>286</v>
      </c>
      <c r="B7" s="166">
        <v>1064</v>
      </c>
      <c r="C7" s="167">
        <v>0.95391552000000002</v>
      </c>
    </row>
    <row r="8" spans="1:3" ht="16.95" customHeight="1" x14ac:dyDescent="0.3">
      <c r="A8" s="168" t="s">
        <v>128</v>
      </c>
      <c r="B8" s="169">
        <v>32</v>
      </c>
      <c r="C8" s="170">
        <v>2.8944049999999999E-2</v>
      </c>
    </row>
    <row r="9" spans="1:3" ht="16.95" customHeight="1" x14ac:dyDescent="0.3">
      <c r="A9" s="171" t="s">
        <v>185</v>
      </c>
      <c r="B9" s="157">
        <v>1116</v>
      </c>
      <c r="C9" s="172">
        <v>1</v>
      </c>
    </row>
    <row r="11" spans="1:3" ht="13.95" customHeight="1" x14ac:dyDescent="0.2">
      <c r="A11" s="163"/>
      <c r="B11" s="163"/>
      <c r="C11" s="163"/>
    </row>
    <row r="12" spans="1:3" ht="16.2" customHeight="1" x14ac:dyDescent="0.3">
      <c r="A12" s="216" t="s">
        <v>217</v>
      </c>
      <c r="B12" s="216"/>
      <c r="C12" s="216"/>
    </row>
    <row r="13" spans="1:3" ht="16.2" customHeight="1" x14ac:dyDescent="0.3">
      <c r="A13" s="216" t="s">
        <v>218</v>
      </c>
      <c r="B13" s="216"/>
      <c r="C13" s="216"/>
    </row>
  </sheetData>
  <mergeCells count="4">
    <mergeCell ref="A3:C3"/>
    <mergeCell ref="B4:C4"/>
    <mergeCell ref="A12:C12"/>
    <mergeCell ref="A13:C13"/>
  </mergeCell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C53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3" width="14.6640625" style="134" bestFit="1" customWidth="1"/>
    <col min="4" max="16384" width="11.5546875" style="134"/>
  </cols>
  <sheetData>
    <row r="1" spans="1:3" ht="22.2" customHeight="1" x14ac:dyDescent="0.35">
      <c r="A1" s="162" t="s">
        <v>287</v>
      </c>
      <c r="B1" s="163"/>
      <c r="C1" s="163"/>
    </row>
    <row r="2" spans="1:3" ht="13.95" customHeight="1" x14ac:dyDescent="0.2">
      <c r="A2" s="163"/>
      <c r="B2" s="163"/>
      <c r="C2" s="163"/>
    </row>
    <row r="3" spans="1:3" ht="48" customHeight="1" x14ac:dyDescent="0.3">
      <c r="A3" s="213" t="s">
        <v>288</v>
      </c>
      <c r="B3" s="213"/>
      <c r="C3" s="213"/>
    </row>
    <row r="4" spans="1:3" ht="16.95" customHeight="1" x14ac:dyDescent="0.2">
      <c r="A4" s="163"/>
      <c r="B4" s="215">
        <v>2020</v>
      </c>
      <c r="C4" s="215"/>
    </row>
    <row r="5" spans="1:3" ht="16.95" customHeight="1" x14ac:dyDescent="0.3">
      <c r="A5" s="163"/>
      <c r="B5" s="164" t="s">
        <v>174</v>
      </c>
      <c r="C5" s="165" t="s">
        <v>175</v>
      </c>
    </row>
    <row r="6" spans="1:3" ht="16.95" customHeight="1" x14ac:dyDescent="0.3">
      <c r="A6" s="148" t="s">
        <v>289</v>
      </c>
      <c r="B6" s="166">
        <v>33</v>
      </c>
      <c r="C6" s="167">
        <v>2.9707379999999999E-2</v>
      </c>
    </row>
    <row r="7" spans="1:3" ht="16.95" customHeight="1" x14ac:dyDescent="0.3">
      <c r="A7" s="148" t="s">
        <v>290</v>
      </c>
      <c r="B7" s="166">
        <v>70</v>
      </c>
      <c r="C7" s="167">
        <v>6.0483080000000002E-2</v>
      </c>
    </row>
    <row r="8" spans="1:3" ht="16.95" customHeight="1" x14ac:dyDescent="0.3">
      <c r="A8" s="148" t="s">
        <v>291</v>
      </c>
      <c r="B8" s="166">
        <v>240</v>
      </c>
      <c r="C8" s="167">
        <v>0.21149112</v>
      </c>
    </row>
    <row r="9" spans="1:3" ht="16.95" customHeight="1" x14ac:dyDescent="0.3">
      <c r="A9" s="148" t="s">
        <v>292</v>
      </c>
      <c r="B9" s="166">
        <v>332</v>
      </c>
      <c r="C9" s="167">
        <v>0.29234009999999999</v>
      </c>
    </row>
    <row r="10" spans="1:3" ht="16.95" customHeight="1" x14ac:dyDescent="0.3">
      <c r="A10" s="148" t="s">
        <v>293</v>
      </c>
      <c r="B10" s="166">
        <v>455</v>
      </c>
      <c r="C10" s="167">
        <v>0.40597832</v>
      </c>
    </row>
    <row r="11" spans="1:3" ht="16.95" customHeight="1" x14ac:dyDescent="0.3">
      <c r="A11" s="168" t="s">
        <v>263</v>
      </c>
      <c r="B11" s="169">
        <v>7</v>
      </c>
      <c r="C11" s="176" t="s">
        <v>184</v>
      </c>
    </row>
    <row r="12" spans="1:3" ht="16.95" customHeight="1" x14ac:dyDescent="0.3">
      <c r="A12" s="171" t="s">
        <v>185</v>
      </c>
      <c r="B12" s="157">
        <v>1137</v>
      </c>
      <c r="C12" s="172">
        <v>1</v>
      </c>
    </row>
    <row r="14" spans="1:3" ht="13.95" customHeight="1" x14ac:dyDescent="0.2">
      <c r="A14" s="163"/>
      <c r="B14" s="163"/>
      <c r="C14" s="163"/>
    </row>
    <row r="15" spans="1:3" ht="48" customHeight="1" x14ac:dyDescent="0.3">
      <c r="A15" s="213" t="s">
        <v>294</v>
      </c>
      <c r="B15" s="213"/>
      <c r="C15" s="213"/>
    </row>
    <row r="16" spans="1:3" ht="16.95" customHeight="1" x14ac:dyDescent="0.2">
      <c r="A16" s="163"/>
      <c r="B16" s="215">
        <v>2020</v>
      </c>
      <c r="C16" s="215"/>
    </row>
    <row r="17" spans="1:3" ht="16.95" customHeight="1" x14ac:dyDescent="0.3">
      <c r="A17" s="163"/>
      <c r="B17" s="164" t="s">
        <v>174</v>
      </c>
      <c r="C17" s="165" t="s">
        <v>175</v>
      </c>
    </row>
    <row r="18" spans="1:3" ht="16.95" customHeight="1" x14ac:dyDescent="0.3">
      <c r="A18" s="148" t="s">
        <v>295</v>
      </c>
      <c r="B18" s="166">
        <v>130</v>
      </c>
      <c r="C18" s="167">
        <v>0.11486523</v>
      </c>
    </row>
    <row r="19" spans="1:3" ht="16.95" customHeight="1" x14ac:dyDescent="0.3">
      <c r="A19" s="148" t="s">
        <v>296</v>
      </c>
      <c r="B19" s="166">
        <v>353</v>
      </c>
      <c r="C19" s="167">
        <v>0.31070536999999998</v>
      </c>
    </row>
    <row r="20" spans="1:3" ht="16.95" customHeight="1" x14ac:dyDescent="0.3">
      <c r="A20" s="148" t="s">
        <v>297</v>
      </c>
      <c r="B20" s="166">
        <v>583</v>
      </c>
      <c r="C20" s="167">
        <v>0.51455578000000002</v>
      </c>
    </row>
    <row r="21" spans="1:3" ht="16.95" customHeight="1" x14ac:dyDescent="0.3">
      <c r="A21" s="148" t="s">
        <v>298</v>
      </c>
      <c r="B21" s="166">
        <v>58</v>
      </c>
      <c r="C21" s="167">
        <v>5.2206530000000001E-2</v>
      </c>
    </row>
    <row r="22" spans="1:3" ht="16.95" customHeight="1" x14ac:dyDescent="0.3">
      <c r="A22" s="148" t="s">
        <v>299</v>
      </c>
      <c r="B22" s="166">
        <v>9</v>
      </c>
      <c r="C22" s="167">
        <v>7.6670899999999997E-3</v>
      </c>
    </row>
    <row r="23" spans="1:3" ht="16.95" customHeight="1" x14ac:dyDescent="0.3">
      <c r="A23" s="168" t="s">
        <v>263</v>
      </c>
      <c r="B23" s="169">
        <v>6</v>
      </c>
      <c r="C23" s="176" t="s">
        <v>184</v>
      </c>
    </row>
    <row r="24" spans="1:3" ht="16.95" customHeight="1" x14ac:dyDescent="0.3">
      <c r="A24" s="171" t="s">
        <v>185</v>
      </c>
      <c r="B24" s="157">
        <v>1139</v>
      </c>
      <c r="C24" s="172">
        <v>1</v>
      </c>
    </row>
    <row r="26" spans="1:3" ht="13.95" customHeight="1" x14ac:dyDescent="0.2">
      <c r="A26" s="163"/>
      <c r="B26" s="163"/>
      <c r="C26" s="163"/>
    </row>
    <row r="27" spans="1:3" ht="48" customHeight="1" x14ac:dyDescent="0.3">
      <c r="A27" s="213" t="s">
        <v>300</v>
      </c>
      <c r="B27" s="213"/>
      <c r="C27" s="213"/>
    </row>
    <row r="28" spans="1:3" ht="16.95" customHeight="1" x14ac:dyDescent="0.2">
      <c r="A28" s="163"/>
      <c r="B28" s="215">
        <v>2020</v>
      </c>
      <c r="C28" s="215"/>
    </row>
    <row r="29" spans="1:3" ht="16.95" customHeight="1" x14ac:dyDescent="0.3">
      <c r="A29" s="163"/>
      <c r="B29" s="164" t="s">
        <v>174</v>
      </c>
      <c r="C29" s="165" t="s">
        <v>175</v>
      </c>
    </row>
    <row r="30" spans="1:3" ht="16.95" customHeight="1" x14ac:dyDescent="0.3">
      <c r="A30" s="148" t="s">
        <v>258</v>
      </c>
      <c r="B30" s="166">
        <v>782</v>
      </c>
      <c r="C30" s="167">
        <v>0.81952201999999996</v>
      </c>
    </row>
    <row r="31" spans="1:3" ht="16.95" customHeight="1" x14ac:dyDescent="0.3">
      <c r="A31" s="148" t="s">
        <v>259</v>
      </c>
      <c r="B31" s="166">
        <v>142</v>
      </c>
      <c r="C31" s="167">
        <v>0.14864547</v>
      </c>
    </row>
    <row r="32" spans="1:3" ht="16.95" customHeight="1" x14ac:dyDescent="0.3">
      <c r="A32" s="148" t="s">
        <v>260</v>
      </c>
      <c r="B32" s="166">
        <v>23</v>
      </c>
      <c r="C32" s="167">
        <v>2.455541E-2</v>
      </c>
    </row>
    <row r="33" spans="1:3" ht="16.95" customHeight="1" x14ac:dyDescent="0.3">
      <c r="A33" s="148" t="s">
        <v>261</v>
      </c>
      <c r="B33" s="166">
        <v>3</v>
      </c>
      <c r="C33" s="167">
        <v>3.0438499999999999E-3</v>
      </c>
    </row>
    <row r="34" spans="1:3" ht="16.95" customHeight="1" x14ac:dyDescent="0.3">
      <c r="A34" s="148" t="s">
        <v>262</v>
      </c>
      <c r="B34" s="166">
        <v>4</v>
      </c>
      <c r="C34" s="167">
        <v>4.23325E-3</v>
      </c>
    </row>
    <row r="35" spans="1:3" ht="16.95" customHeight="1" x14ac:dyDescent="0.3">
      <c r="A35" s="168" t="s">
        <v>263</v>
      </c>
      <c r="B35" s="169">
        <v>181</v>
      </c>
      <c r="C35" s="176" t="s">
        <v>184</v>
      </c>
    </row>
    <row r="36" spans="1:3" ht="16.95" customHeight="1" x14ac:dyDescent="0.3">
      <c r="A36" s="171" t="s">
        <v>185</v>
      </c>
      <c r="B36" s="157">
        <v>1135</v>
      </c>
      <c r="C36" s="172">
        <v>1</v>
      </c>
    </row>
    <row r="38" spans="1:3" ht="13.95" customHeight="1" x14ac:dyDescent="0.2">
      <c r="A38" s="163"/>
      <c r="B38" s="163"/>
      <c r="C38" s="163"/>
    </row>
    <row r="39" spans="1:3" ht="48" customHeight="1" x14ac:dyDescent="0.3">
      <c r="A39" s="213" t="s">
        <v>301</v>
      </c>
      <c r="B39" s="213"/>
      <c r="C39" s="213"/>
    </row>
    <row r="40" spans="1:3" ht="16.95" customHeight="1" x14ac:dyDescent="0.2">
      <c r="A40" s="163"/>
      <c r="B40" s="215">
        <v>2020</v>
      </c>
      <c r="C40" s="215"/>
    </row>
    <row r="41" spans="1:3" ht="16.95" customHeight="1" x14ac:dyDescent="0.3">
      <c r="A41" s="163"/>
      <c r="B41" s="164" t="s">
        <v>174</v>
      </c>
      <c r="C41" s="165" t="s">
        <v>175</v>
      </c>
    </row>
    <row r="42" spans="1:3" ht="16.95" customHeight="1" x14ac:dyDescent="0.3">
      <c r="A42" s="148" t="s">
        <v>258</v>
      </c>
      <c r="B42" s="166">
        <v>832</v>
      </c>
      <c r="C42" s="167">
        <v>0.73953663999999997</v>
      </c>
    </row>
    <row r="43" spans="1:3" ht="16.95" customHeight="1" x14ac:dyDescent="0.3">
      <c r="A43" s="148" t="s">
        <v>259</v>
      </c>
      <c r="B43" s="166">
        <v>254</v>
      </c>
      <c r="C43" s="167">
        <v>0.22651721999999999</v>
      </c>
    </row>
    <row r="44" spans="1:3" ht="16.95" customHeight="1" x14ac:dyDescent="0.3">
      <c r="A44" s="148" t="s">
        <v>260</v>
      </c>
      <c r="B44" s="166">
        <v>34</v>
      </c>
      <c r="C44" s="167">
        <v>2.9720699999999999E-2</v>
      </c>
    </row>
    <row r="45" spans="1:3" ht="16.95" customHeight="1" x14ac:dyDescent="0.3">
      <c r="A45" s="148" t="s">
        <v>261</v>
      </c>
      <c r="B45" s="166">
        <v>1</v>
      </c>
      <c r="C45" s="167">
        <v>1.02104E-3</v>
      </c>
    </row>
    <row r="46" spans="1:3" ht="16.95" customHeight="1" x14ac:dyDescent="0.3">
      <c r="A46" s="148" t="s">
        <v>262</v>
      </c>
      <c r="B46" s="166">
        <v>4</v>
      </c>
      <c r="C46" s="167">
        <v>3.2044E-3</v>
      </c>
    </row>
    <row r="47" spans="1:3" ht="16.95" customHeight="1" x14ac:dyDescent="0.3">
      <c r="A47" s="168" t="s">
        <v>263</v>
      </c>
      <c r="B47" s="169">
        <v>11</v>
      </c>
      <c r="C47" s="176" t="s">
        <v>184</v>
      </c>
    </row>
    <row r="48" spans="1:3" ht="16.95" customHeight="1" x14ac:dyDescent="0.3">
      <c r="A48" s="171" t="s">
        <v>185</v>
      </c>
      <c r="B48" s="157">
        <v>1136</v>
      </c>
      <c r="C48" s="172">
        <v>1</v>
      </c>
    </row>
    <row r="50" spans="1:3" ht="13.95" customHeight="1" x14ac:dyDescent="0.2">
      <c r="A50" s="163"/>
      <c r="B50" s="163"/>
      <c r="C50" s="163"/>
    </row>
    <row r="51" spans="1:3" ht="16.2" customHeight="1" x14ac:dyDescent="0.3">
      <c r="A51" s="216" t="s">
        <v>217</v>
      </c>
      <c r="B51" s="216"/>
      <c r="C51" s="216"/>
    </row>
    <row r="52" spans="1:3" ht="16.2" customHeight="1" x14ac:dyDescent="0.3">
      <c r="A52" s="216" t="s">
        <v>269</v>
      </c>
      <c r="B52" s="216"/>
      <c r="C52" s="216"/>
    </row>
    <row r="53" spans="1:3" ht="16.2" customHeight="1" x14ac:dyDescent="0.3">
      <c r="A53" s="216" t="s">
        <v>218</v>
      </c>
      <c r="B53" s="216"/>
      <c r="C53" s="216"/>
    </row>
  </sheetData>
  <mergeCells count="11">
    <mergeCell ref="A39:C39"/>
    <mergeCell ref="B40:C40"/>
    <mergeCell ref="A51:C51"/>
    <mergeCell ref="A52:C52"/>
    <mergeCell ref="A53:C53"/>
    <mergeCell ref="B28:C28"/>
    <mergeCell ref="A3:C3"/>
    <mergeCell ref="B4:C4"/>
    <mergeCell ref="A15:C15"/>
    <mergeCell ref="B16:C16"/>
    <mergeCell ref="A27:C27"/>
  </mergeCells>
  <pageMargins left="0.05" right="0.05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C153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3" width="14.6640625" style="134" bestFit="1" customWidth="1"/>
    <col min="4" max="16384" width="11.5546875" style="134"/>
  </cols>
  <sheetData>
    <row r="1" spans="1:3" ht="22.2" customHeight="1" x14ac:dyDescent="0.35">
      <c r="A1" s="162" t="s">
        <v>287</v>
      </c>
      <c r="B1" s="163"/>
      <c r="C1" s="163"/>
    </row>
    <row r="2" spans="1:3" ht="13.95" customHeight="1" x14ac:dyDescent="0.2">
      <c r="A2" s="163"/>
      <c r="B2" s="163"/>
      <c r="C2" s="163"/>
    </row>
    <row r="3" spans="1:3" ht="48" customHeight="1" x14ac:dyDescent="0.3">
      <c r="A3" s="214" t="s">
        <v>302</v>
      </c>
      <c r="B3" s="214"/>
      <c r="C3" s="214"/>
    </row>
    <row r="4" spans="1:3" ht="13.95" customHeight="1" x14ac:dyDescent="0.2">
      <c r="A4" s="163"/>
      <c r="B4" s="163"/>
      <c r="C4" s="163"/>
    </row>
    <row r="5" spans="1:3" ht="48" customHeight="1" x14ac:dyDescent="0.3">
      <c r="A5" s="213" t="s">
        <v>303</v>
      </c>
      <c r="B5" s="213"/>
      <c r="C5" s="213"/>
    </row>
    <row r="6" spans="1:3" ht="16.95" customHeight="1" x14ac:dyDescent="0.2">
      <c r="A6" s="163"/>
      <c r="B6" s="215">
        <v>2020</v>
      </c>
      <c r="C6" s="215"/>
    </row>
    <row r="7" spans="1:3" ht="16.95" customHeight="1" x14ac:dyDescent="0.3">
      <c r="A7" s="163"/>
      <c r="B7" s="164" t="s">
        <v>174</v>
      </c>
      <c r="C7" s="165" t="s">
        <v>175</v>
      </c>
    </row>
    <row r="8" spans="1:3" ht="16.95" customHeight="1" x14ac:dyDescent="0.3">
      <c r="A8" s="148" t="s">
        <v>304</v>
      </c>
      <c r="B8" s="166">
        <v>808</v>
      </c>
      <c r="C8" s="167">
        <v>0.74507864000000001</v>
      </c>
    </row>
    <row r="9" spans="1:3" ht="16.95" customHeight="1" x14ac:dyDescent="0.3">
      <c r="A9" s="148" t="s">
        <v>305</v>
      </c>
      <c r="B9" s="166">
        <v>253</v>
      </c>
      <c r="C9" s="167">
        <v>0.22992062999999999</v>
      </c>
    </row>
    <row r="10" spans="1:3" ht="16.95" customHeight="1" x14ac:dyDescent="0.3">
      <c r="A10" s="148" t="s">
        <v>306</v>
      </c>
      <c r="B10" s="166">
        <v>25</v>
      </c>
      <c r="C10" s="167">
        <v>2.337229E-2</v>
      </c>
    </row>
    <row r="11" spans="1:3" ht="16.95" customHeight="1" x14ac:dyDescent="0.3">
      <c r="A11" s="148" t="s">
        <v>307</v>
      </c>
      <c r="B11" s="166">
        <v>2</v>
      </c>
      <c r="C11" s="167">
        <v>1.62845E-3</v>
      </c>
    </row>
    <row r="12" spans="1:3" ht="16.95" customHeight="1" x14ac:dyDescent="0.3">
      <c r="A12" s="148" t="s">
        <v>308</v>
      </c>
      <c r="B12" s="166">
        <v>0</v>
      </c>
      <c r="C12" s="167">
        <v>0</v>
      </c>
    </row>
    <row r="13" spans="1:3" ht="16.95" customHeight="1" x14ac:dyDescent="0.3">
      <c r="A13" s="168" t="s">
        <v>263</v>
      </c>
      <c r="B13" s="169">
        <v>48</v>
      </c>
      <c r="C13" s="176" t="s">
        <v>184</v>
      </c>
    </row>
    <row r="14" spans="1:3" ht="16.95" customHeight="1" x14ac:dyDescent="0.3">
      <c r="A14" s="171" t="s">
        <v>185</v>
      </c>
      <c r="B14" s="157">
        <v>1136</v>
      </c>
      <c r="C14" s="172">
        <v>1</v>
      </c>
    </row>
    <row r="16" spans="1:3" ht="13.95" customHeight="1" x14ac:dyDescent="0.2">
      <c r="A16" s="163"/>
      <c r="B16" s="163"/>
      <c r="C16" s="163"/>
    </row>
    <row r="17" spans="1:3" ht="48" customHeight="1" x14ac:dyDescent="0.3">
      <c r="A17" s="213" t="s">
        <v>309</v>
      </c>
      <c r="B17" s="213"/>
      <c r="C17" s="213"/>
    </row>
    <row r="18" spans="1:3" ht="16.95" customHeight="1" x14ac:dyDescent="0.2">
      <c r="A18" s="163"/>
      <c r="B18" s="215">
        <v>2020</v>
      </c>
      <c r="C18" s="215"/>
    </row>
    <row r="19" spans="1:3" ht="16.95" customHeight="1" x14ac:dyDescent="0.3">
      <c r="A19" s="163"/>
      <c r="B19" s="164" t="s">
        <v>174</v>
      </c>
      <c r="C19" s="165" t="s">
        <v>175</v>
      </c>
    </row>
    <row r="20" spans="1:3" ht="16.95" customHeight="1" x14ac:dyDescent="0.3">
      <c r="A20" s="148" t="s">
        <v>304</v>
      </c>
      <c r="B20" s="166">
        <v>871</v>
      </c>
      <c r="C20" s="167">
        <v>0.78953603000000006</v>
      </c>
    </row>
    <row r="21" spans="1:3" ht="16.95" customHeight="1" x14ac:dyDescent="0.3">
      <c r="A21" s="148" t="s">
        <v>305</v>
      </c>
      <c r="B21" s="166">
        <v>211</v>
      </c>
      <c r="C21" s="167">
        <v>0.18904562999999999</v>
      </c>
    </row>
    <row r="22" spans="1:3" ht="16.95" customHeight="1" x14ac:dyDescent="0.3">
      <c r="A22" s="148" t="s">
        <v>306</v>
      </c>
      <c r="B22" s="166">
        <v>19</v>
      </c>
      <c r="C22" s="167">
        <v>1.8007800000000001E-2</v>
      </c>
    </row>
    <row r="23" spans="1:3" ht="16.95" customHeight="1" x14ac:dyDescent="0.3">
      <c r="A23" s="148" t="s">
        <v>307</v>
      </c>
      <c r="B23" s="166">
        <v>4</v>
      </c>
      <c r="C23" s="167">
        <v>3.4105400000000001E-3</v>
      </c>
    </row>
    <row r="24" spans="1:3" ht="16.95" customHeight="1" x14ac:dyDescent="0.3">
      <c r="A24" s="148" t="s">
        <v>308</v>
      </c>
      <c r="B24" s="166">
        <v>0</v>
      </c>
      <c r="C24" s="167">
        <v>0</v>
      </c>
    </row>
    <row r="25" spans="1:3" ht="16.95" customHeight="1" x14ac:dyDescent="0.3">
      <c r="A25" s="168" t="s">
        <v>263</v>
      </c>
      <c r="B25" s="169">
        <v>16</v>
      </c>
      <c r="C25" s="176" t="s">
        <v>184</v>
      </c>
    </row>
    <row r="26" spans="1:3" ht="16.95" customHeight="1" x14ac:dyDescent="0.3">
      <c r="A26" s="171" t="s">
        <v>185</v>
      </c>
      <c r="B26" s="157">
        <v>1121</v>
      </c>
      <c r="C26" s="172">
        <v>1</v>
      </c>
    </row>
    <row r="28" spans="1:3" ht="13.95" customHeight="1" x14ac:dyDescent="0.2">
      <c r="A28" s="163"/>
      <c r="B28" s="163"/>
      <c r="C28" s="163"/>
    </row>
    <row r="29" spans="1:3" ht="48" customHeight="1" x14ac:dyDescent="0.3">
      <c r="A29" s="213" t="s">
        <v>310</v>
      </c>
      <c r="B29" s="213"/>
      <c r="C29" s="213"/>
    </row>
    <row r="30" spans="1:3" ht="16.95" customHeight="1" x14ac:dyDescent="0.2">
      <c r="A30" s="163"/>
      <c r="B30" s="215">
        <v>2020</v>
      </c>
      <c r="C30" s="215"/>
    </row>
    <row r="31" spans="1:3" ht="16.95" customHeight="1" x14ac:dyDescent="0.3">
      <c r="A31" s="163"/>
      <c r="B31" s="164" t="s">
        <v>174</v>
      </c>
      <c r="C31" s="165" t="s">
        <v>175</v>
      </c>
    </row>
    <row r="32" spans="1:3" ht="16.95" customHeight="1" x14ac:dyDescent="0.3">
      <c r="A32" s="148" t="s">
        <v>304</v>
      </c>
      <c r="B32" s="166">
        <v>855</v>
      </c>
      <c r="C32" s="167">
        <v>0.76418604999999995</v>
      </c>
    </row>
    <row r="33" spans="1:3" ht="16.95" customHeight="1" x14ac:dyDescent="0.3">
      <c r="A33" s="148" t="s">
        <v>305</v>
      </c>
      <c r="B33" s="166">
        <v>231</v>
      </c>
      <c r="C33" s="167">
        <v>0.20355019999999999</v>
      </c>
    </row>
    <row r="34" spans="1:3" ht="16.95" customHeight="1" x14ac:dyDescent="0.3">
      <c r="A34" s="148" t="s">
        <v>306</v>
      </c>
      <c r="B34" s="166">
        <v>31</v>
      </c>
      <c r="C34" s="167">
        <v>2.8831140000000002E-2</v>
      </c>
    </row>
    <row r="35" spans="1:3" ht="16.95" customHeight="1" x14ac:dyDescent="0.3">
      <c r="A35" s="148" t="s">
        <v>307</v>
      </c>
      <c r="B35" s="166">
        <v>4</v>
      </c>
      <c r="C35" s="167">
        <v>3.4326199999999999E-3</v>
      </c>
    </row>
    <row r="36" spans="1:3" ht="16.95" customHeight="1" x14ac:dyDescent="0.3">
      <c r="A36" s="148" t="s">
        <v>308</v>
      </c>
      <c r="B36" s="166">
        <v>0</v>
      </c>
      <c r="C36" s="167">
        <v>0</v>
      </c>
    </row>
    <row r="37" spans="1:3" ht="16.95" customHeight="1" x14ac:dyDescent="0.3">
      <c r="A37" s="168" t="s">
        <v>263</v>
      </c>
      <c r="B37" s="169">
        <v>12</v>
      </c>
      <c r="C37" s="176" t="s">
        <v>184</v>
      </c>
    </row>
    <row r="38" spans="1:3" ht="16.95" customHeight="1" x14ac:dyDescent="0.3">
      <c r="A38" s="171" t="s">
        <v>185</v>
      </c>
      <c r="B38" s="157">
        <v>1133</v>
      </c>
      <c r="C38" s="172">
        <v>1</v>
      </c>
    </row>
    <row r="40" spans="1:3" ht="13.95" customHeight="1" x14ac:dyDescent="0.2">
      <c r="A40" s="163"/>
      <c r="B40" s="163"/>
      <c r="C40" s="163"/>
    </row>
    <row r="41" spans="1:3" ht="48" customHeight="1" x14ac:dyDescent="0.3">
      <c r="A41" s="213" t="s">
        <v>311</v>
      </c>
      <c r="B41" s="213"/>
      <c r="C41" s="213"/>
    </row>
    <row r="42" spans="1:3" ht="16.95" customHeight="1" x14ac:dyDescent="0.2">
      <c r="A42" s="163"/>
      <c r="B42" s="215">
        <v>2020</v>
      </c>
      <c r="C42" s="215"/>
    </row>
    <row r="43" spans="1:3" ht="16.95" customHeight="1" x14ac:dyDescent="0.3">
      <c r="A43" s="163"/>
      <c r="B43" s="164" t="s">
        <v>174</v>
      </c>
      <c r="C43" s="165" t="s">
        <v>175</v>
      </c>
    </row>
    <row r="44" spans="1:3" ht="16.95" customHeight="1" x14ac:dyDescent="0.3">
      <c r="A44" s="148" t="s">
        <v>304</v>
      </c>
      <c r="B44" s="166">
        <v>833</v>
      </c>
      <c r="C44" s="167">
        <v>0.74997071000000004</v>
      </c>
    </row>
    <row r="45" spans="1:3" ht="16.95" customHeight="1" x14ac:dyDescent="0.3">
      <c r="A45" s="148" t="s">
        <v>305</v>
      </c>
      <c r="B45" s="166">
        <v>233</v>
      </c>
      <c r="C45" s="167">
        <v>0.20692479999999999</v>
      </c>
    </row>
    <row r="46" spans="1:3" ht="16.95" customHeight="1" x14ac:dyDescent="0.3">
      <c r="A46" s="148" t="s">
        <v>306</v>
      </c>
      <c r="B46" s="166">
        <v>38</v>
      </c>
      <c r="C46" s="167">
        <v>3.4805410000000002E-2</v>
      </c>
    </row>
    <row r="47" spans="1:3" ht="16.95" customHeight="1" x14ac:dyDescent="0.3">
      <c r="A47" s="148" t="s">
        <v>307</v>
      </c>
      <c r="B47" s="166">
        <v>8</v>
      </c>
      <c r="C47" s="167">
        <v>7.3020100000000003E-3</v>
      </c>
    </row>
    <row r="48" spans="1:3" ht="16.95" customHeight="1" x14ac:dyDescent="0.3">
      <c r="A48" s="148" t="s">
        <v>308</v>
      </c>
      <c r="B48" s="166">
        <v>1</v>
      </c>
      <c r="C48" s="167">
        <v>9.9707000000000007E-4</v>
      </c>
    </row>
    <row r="49" spans="1:3" ht="16.95" customHeight="1" x14ac:dyDescent="0.3">
      <c r="A49" s="168" t="s">
        <v>263</v>
      </c>
      <c r="B49" s="169">
        <v>20</v>
      </c>
      <c r="C49" s="176" t="s">
        <v>184</v>
      </c>
    </row>
    <row r="50" spans="1:3" ht="16.95" customHeight="1" x14ac:dyDescent="0.3">
      <c r="A50" s="171" t="s">
        <v>185</v>
      </c>
      <c r="B50" s="157">
        <v>1133</v>
      </c>
      <c r="C50" s="172">
        <v>1</v>
      </c>
    </row>
    <row r="52" spans="1:3" ht="13.95" customHeight="1" x14ac:dyDescent="0.2">
      <c r="A52" s="163"/>
      <c r="B52" s="163"/>
      <c r="C52" s="163"/>
    </row>
    <row r="53" spans="1:3" ht="48" customHeight="1" x14ac:dyDescent="0.3">
      <c r="A53" s="213" t="s">
        <v>312</v>
      </c>
      <c r="B53" s="213"/>
      <c r="C53" s="213"/>
    </row>
    <row r="54" spans="1:3" ht="16.95" customHeight="1" x14ac:dyDescent="0.2">
      <c r="A54" s="163"/>
      <c r="B54" s="215">
        <v>2020</v>
      </c>
      <c r="C54" s="215"/>
    </row>
    <row r="55" spans="1:3" ht="16.95" customHeight="1" x14ac:dyDescent="0.3">
      <c r="A55" s="163"/>
      <c r="B55" s="164" t="s">
        <v>174</v>
      </c>
      <c r="C55" s="165" t="s">
        <v>175</v>
      </c>
    </row>
    <row r="56" spans="1:3" ht="16.95" customHeight="1" x14ac:dyDescent="0.3">
      <c r="A56" s="148" t="s">
        <v>304</v>
      </c>
      <c r="B56" s="166">
        <v>819</v>
      </c>
      <c r="C56" s="167">
        <v>0.73098686000000002</v>
      </c>
    </row>
    <row r="57" spans="1:3" ht="16.95" customHeight="1" x14ac:dyDescent="0.3">
      <c r="A57" s="148" t="s">
        <v>305</v>
      </c>
      <c r="B57" s="166">
        <v>239</v>
      </c>
      <c r="C57" s="167">
        <v>0.21153230000000001</v>
      </c>
    </row>
    <row r="58" spans="1:3" ht="16.95" customHeight="1" x14ac:dyDescent="0.3">
      <c r="A58" s="148" t="s">
        <v>306</v>
      </c>
      <c r="B58" s="166">
        <v>48</v>
      </c>
      <c r="C58" s="167">
        <v>4.2651219999999997E-2</v>
      </c>
    </row>
    <row r="59" spans="1:3" ht="16.95" customHeight="1" x14ac:dyDescent="0.3">
      <c r="A59" s="148" t="s">
        <v>307</v>
      </c>
      <c r="B59" s="166">
        <v>16</v>
      </c>
      <c r="C59" s="167">
        <v>1.482962E-2</v>
      </c>
    </row>
    <row r="60" spans="1:3" ht="16.95" customHeight="1" x14ac:dyDescent="0.3">
      <c r="A60" s="148" t="s">
        <v>308</v>
      </c>
      <c r="B60" s="166">
        <v>0</v>
      </c>
      <c r="C60" s="167">
        <v>0</v>
      </c>
    </row>
    <row r="61" spans="1:3" ht="16.95" customHeight="1" x14ac:dyDescent="0.3">
      <c r="A61" s="168" t="s">
        <v>263</v>
      </c>
      <c r="B61" s="169">
        <v>13</v>
      </c>
      <c r="C61" s="176" t="s">
        <v>184</v>
      </c>
    </row>
    <row r="62" spans="1:3" ht="16.95" customHeight="1" x14ac:dyDescent="0.3">
      <c r="A62" s="171" t="s">
        <v>185</v>
      </c>
      <c r="B62" s="157">
        <v>1135</v>
      </c>
      <c r="C62" s="172">
        <v>1</v>
      </c>
    </row>
    <row r="64" spans="1:3" ht="13.95" customHeight="1" x14ac:dyDescent="0.2">
      <c r="A64" s="163"/>
      <c r="B64" s="163"/>
      <c r="C64" s="163"/>
    </row>
    <row r="65" spans="1:3" ht="48" customHeight="1" x14ac:dyDescent="0.3">
      <c r="A65" s="213" t="s">
        <v>313</v>
      </c>
      <c r="B65" s="213"/>
      <c r="C65" s="213"/>
    </row>
    <row r="66" spans="1:3" ht="16.95" customHeight="1" x14ac:dyDescent="0.2">
      <c r="A66" s="163"/>
      <c r="B66" s="215">
        <v>2020</v>
      </c>
      <c r="C66" s="215"/>
    </row>
    <row r="67" spans="1:3" ht="16.95" customHeight="1" x14ac:dyDescent="0.3">
      <c r="A67" s="163"/>
      <c r="B67" s="164" t="s">
        <v>174</v>
      </c>
      <c r="C67" s="165" t="s">
        <v>175</v>
      </c>
    </row>
    <row r="68" spans="1:3" ht="16.95" customHeight="1" x14ac:dyDescent="0.3">
      <c r="A68" s="148" t="s">
        <v>304</v>
      </c>
      <c r="B68" s="166">
        <v>813</v>
      </c>
      <c r="C68" s="167">
        <v>0.73066397000000005</v>
      </c>
    </row>
    <row r="69" spans="1:3" ht="16.95" customHeight="1" x14ac:dyDescent="0.3">
      <c r="A69" s="148" t="s">
        <v>305</v>
      </c>
      <c r="B69" s="166">
        <v>271</v>
      </c>
      <c r="C69" s="167">
        <v>0.23969177999999999</v>
      </c>
    </row>
    <row r="70" spans="1:3" ht="16.95" customHeight="1" x14ac:dyDescent="0.3">
      <c r="A70" s="148" t="s">
        <v>306</v>
      </c>
      <c r="B70" s="166">
        <v>26</v>
      </c>
      <c r="C70" s="167">
        <v>2.358592E-2</v>
      </c>
    </row>
    <row r="71" spans="1:3" ht="16.95" customHeight="1" x14ac:dyDescent="0.3">
      <c r="A71" s="148" t="s">
        <v>307</v>
      </c>
      <c r="B71" s="166">
        <v>7</v>
      </c>
      <c r="C71" s="167">
        <v>6.0583299999999998E-3</v>
      </c>
    </row>
    <row r="72" spans="1:3" ht="16.95" customHeight="1" x14ac:dyDescent="0.3">
      <c r="A72" s="148" t="s">
        <v>308</v>
      </c>
      <c r="B72" s="166">
        <v>0</v>
      </c>
      <c r="C72" s="167">
        <v>0</v>
      </c>
    </row>
    <row r="73" spans="1:3" ht="16.95" customHeight="1" x14ac:dyDescent="0.3">
      <c r="A73" s="168" t="s">
        <v>263</v>
      </c>
      <c r="B73" s="169">
        <v>17</v>
      </c>
      <c r="C73" s="176" t="s">
        <v>184</v>
      </c>
    </row>
    <row r="74" spans="1:3" ht="16.95" customHeight="1" x14ac:dyDescent="0.3">
      <c r="A74" s="171" t="s">
        <v>185</v>
      </c>
      <c r="B74" s="157">
        <v>1134</v>
      </c>
      <c r="C74" s="172">
        <v>1</v>
      </c>
    </row>
    <row r="76" spans="1:3" ht="13.95" customHeight="1" x14ac:dyDescent="0.2">
      <c r="A76" s="163"/>
      <c r="B76" s="163"/>
      <c r="C76" s="163"/>
    </row>
    <row r="77" spans="1:3" ht="48" customHeight="1" x14ac:dyDescent="0.3">
      <c r="A77" s="214" t="s">
        <v>314</v>
      </c>
      <c r="B77" s="214"/>
      <c r="C77" s="214"/>
    </row>
    <row r="78" spans="1:3" ht="13.95" customHeight="1" x14ac:dyDescent="0.2">
      <c r="A78" s="163"/>
      <c r="B78" s="163"/>
      <c r="C78" s="163"/>
    </row>
    <row r="79" spans="1:3" ht="48" customHeight="1" x14ac:dyDescent="0.3">
      <c r="A79" s="213" t="s">
        <v>315</v>
      </c>
      <c r="B79" s="213"/>
      <c r="C79" s="213"/>
    </row>
    <row r="80" spans="1:3" ht="16.95" customHeight="1" x14ac:dyDescent="0.2">
      <c r="A80" s="163"/>
      <c r="B80" s="215">
        <v>2020</v>
      </c>
      <c r="C80" s="215"/>
    </row>
    <row r="81" spans="1:3" ht="16.95" customHeight="1" x14ac:dyDescent="0.3">
      <c r="A81" s="163"/>
      <c r="B81" s="164" t="s">
        <v>174</v>
      </c>
      <c r="C81" s="165" t="s">
        <v>175</v>
      </c>
    </row>
    <row r="82" spans="1:3" ht="16.95" customHeight="1" x14ac:dyDescent="0.3">
      <c r="A82" s="148" t="s">
        <v>304</v>
      </c>
      <c r="B82" s="166">
        <v>781</v>
      </c>
      <c r="C82" s="167">
        <v>0.72285306999999999</v>
      </c>
    </row>
    <row r="83" spans="1:3" ht="16.95" customHeight="1" x14ac:dyDescent="0.3">
      <c r="A83" s="148" t="s">
        <v>305</v>
      </c>
      <c r="B83" s="166">
        <v>273</v>
      </c>
      <c r="C83" s="167">
        <v>0.24789258</v>
      </c>
    </row>
    <row r="84" spans="1:3" ht="16.95" customHeight="1" x14ac:dyDescent="0.3">
      <c r="A84" s="148" t="s">
        <v>306</v>
      </c>
      <c r="B84" s="166">
        <v>29</v>
      </c>
      <c r="C84" s="167">
        <v>2.7344569999999999E-2</v>
      </c>
    </row>
    <row r="85" spans="1:3" ht="16.95" customHeight="1" x14ac:dyDescent="0.3">
      <c r="A85" s="148" t="s">
        <v>307</v>
      </c>
      <c r="B85" s="166">
        <v>2</v>
      </c>
      <c r="C85" s="167">
        <v>1.90978E-3</v>
      </c>
    </row>
    <row r="86" spans="1:3" ht="16.95" customHeight="1" x14ac:dyDescent="0.3">
      <c r="A86" s="148" t="s">
        <v>308</v>
      </c>
      <c r="B86" s="166">
        <v>0</v>
      </c>
      <c r="C86" s="167">
        <v>0</v>
      </c>
    </row>
    <row r="87" spans="1:3" ht="16.95" customHeight="1" x14ac:dyDescent="0.3">
      <c r="A87" s="168" t="s">
        <v>263</v>
      </c>
      <c r="B87" s="169">
        <v>50</v>
      </c>
      <c r="C87" s="176" t="s">
        <v>184</v>
      </c>
    </row>
    <row r="88" spans="1:3" ht="16.95" customHeight="1" x14ac:dyDescent="0.3">
      <c r="A88" s="171" t="s">
        <v>185</v>
      </c>
      <c r="B88" s="157">
        <v>1135</v>
      </c>
      <c r="C88" s="172">
        <v>1</v>
      </c>
    </row>
    <row r="90" spans="1:3" ht="13.95" customHeight="1" x14ac:dyDescent="0.2">
      <c r="A90" s="163"/>
      <c r="B90" s="163"/>
      <c r="C90" s="163"/>
    </row>
    <row r="91" spans="1:3" ht="48" customHeight="1" x14ac:dyDescent="0.3">
      <c r="A91" s="213" t="s">
        <v>316</v>
      </c>
      <c r="B91" s="213"/>
      <c r="C91" s="213"/>
    </row>
    <row r="92" spans="1:3" ht="16.95" customHeight="1" x14ac:dyDescent="0.2">
      <c r="A92" s="163"/>
      <c r="B92" s="215">
        <v>2020</v>
      </c>
      <c r="C92" s="215"/>
    </row>
    <row r="93" spans="1:3" ht="16.95" customHeight="1" x14ac:dyDescent="0.3">
      <c r="A93" s="163"/>
      <c r="B93" s="164" t="s">
        <v>174</v>
      </c>
      <c r="C93" s="165" t="s">
        <v>175</v>
      </c>
    </row>
    <row r="94" spans="1:3" ht="16.95" customHeight="1" x14ac:dyDescent="0.3">
      <c r="A94" s="148" t="s">
        <v>304</v>
      </c>
      <c r="B94" s="166">
        <v>877</v>
      </c>
      <c r="C94" s="167">
        <v>0.79181858999999999</v>
      </c>
    </row>
    <row r="95" spans="1:3" ht="16.95" customHeight="1" x14ac:dyDescent="0.3">
      <c r="A95" s="148" t="s">
        <v>305</v>
      </c>
      <c r="B95" s="166">
        <v>206</v>
      </c>
      <c r="C95" s="167">
        <v>0.18535992000000001</v>
      </c>
    </row>
    <row r="96" spans="1:3" ht="16.95" customHeight="1" x14ac:dyDescent="0.3">
      <c r="A96" s="148" t="s">
        <v>306</v>
      </c>
      <c r="B96" s="166">
        <v>22</v>
      </c>
      <c r="C96" s="167">
        <v>2.030444E-2</v>
      </c>
    </row>
    <row r="97" spans="1:3" ht="16.95" customHeight="1" x14ac:dyDescent="0.3">
      <c r="A97" s="148" t="s">
        <v>307</v>
      </c>
      <c r="B97" s="166">
        <v>2</v>
      </c>
      <c r="C97" s="167">
        <v>1.74244E-3</v>
      </c>
    </row>
    <row r="98" spans="1:3" ht="16.95" customHeight="1" x14ac:dyDescent="0.3">
      <c r="A98" s="148" t="s">
        <v>308</v>
      </c>
      <c r="B98" s="166">
        <v>1</v>
      </c>
      <c r="C98" s="167">
        <v>7.7461000000000001E-4</v>
      </c>
    </row>
    <row r="99" spans="1:3" ht="16.95" customHeight="1" x14ac:dyDescent="0.3">
      <c r="A99" s="168" t="s">
        <v>263</v>
      </c>
      <c r="B99" s="169">
        <v>20</v>
      </c>
      <c r="C99" s="176" t="s">
        <v>184</v>
      </c>
    </row>
    <row r="100" spans="1:3" ht="16.95" customHeight="1" x14ac:dyDescent="0.3">
      <c r="A100" s="171" t="s">
        <v>185</v>
      </c>
      <c r="B100" s="157">
        <v>1128</v>
      </c>
      <c r="C100" s="172">
        <v>1</v>
      </c>
    </row>
    <row r="102" spans="1:3" ht="13.95" customHeight="1" x14ac:dyDescent="0.2">
      <c r="A102" s="163"/>
      <c r="B102" s="163"/>
      <c r="C102" s="163"/>
    </row>
    <row r="103" spans="1:3" ht="48" customHeight="1" x14ac:dyDescent="0.3">
      <c r="A103" s="213" t="s">
        <v>317</v>
      </c>
      <c r="B103" s="213"/>
      <c r="C103" s="213"/>
    </row>
    <row r="104" spans="1:3" ht="16.95" customHeight="1" x14ac:dyDescent="0.2">
      <c r="A104" s="163"/>
      <c r="B104" s="215">
        <v>2020</v>
      </c>
      <c r="C104" s="215"/>
    </row>
    <row r="105" spans="1:3" ht="16.95" customHeight="1" x14ac:dyDescent="0.3">
      <c r="A105" s="163"/>
      <c r="B105" s="164" t="s">
        <v>174</v>
      </c>
      <c r="C105" s="165" t="s">
        <v>175</v>
      </c>
    </row>
    <row r="106" spans="1:3" ht="16.95" customHeight="1" x14ac:dyDescent="0.3">
      <c r="A106" s="148" t="s">
        <v>304</v>
      </c>
      <c r="B106" s="166">
        <v>854</v>
      </c>
      <c r="C106" s="167">
        <v>0.76603792999999998</v>
      </c>
    </row>
    <row r="107" spans="1:3" ht="16.95" customHeight="1" x14ac:dyDescent="0.3">
      <c r="A107" s="148" t="s">
        <v>305</v>
      </c>
      <c r="B107" s="166">
        <v>232</v>
      </c>
      <c r="C107" s="167">
        <v>0.20563345</v>
      </c>
    </row>
    <row r="108" spans="1:3" ht="16.95" customHeight="1" x14ac:dyDescent="0.3">
      <c r="A108" s="148" t="s">
        <v>306</v>
      </c>
      <c r="B108" s="166">
        <v>26</v>
      </c>
      <c r="C108" s="167">
        <v>2.3902989999999999E-2</v>
      </c>
    </row>
    <row r="109" spans="1:3" ht="16.95" customHeight="1" x14ac:dyDescent="0.3">
      <c r="A109" s="148" t="s">
        <v>307</v>
      </c>
      <c r="B109" s="166">
        <v>5</v>
      </c>
      <c r="C109" s="167">
        <v>4.4256299999999998E-3</v>
      </c>
    </row>
    <row r="110" spans="1:3" ht="16.95" customHeight="1" x14ac:dyDescent="0.3">
      <c r="A110" s="148" t="s">
        <v>308</v>
      </c>
      <c r="B110" s="166">
        <v>0</v>
      </c>
      <c r="C110" s="167">
        <v>0</v>
      </c>
    </row>
    <row r="111" spans="1:3" ht="16.95" customHeight="1" x14ac:dyDescent="0.3">
      <c r="A111" s="168" t="s">
        <v>263</v>
      </c>
      <c r="B111" s="169">
        <v>15</v>
      </c>
      <c r="C111" s="176" t="s">
        <v>184</v>
      </c>
    </row>
    <row r="112" spans="1:3" ht="16.95" customHeight="1" x14ac:dyDescent="0.3">
      <c r="A112" s="171" t="s">
        <v>185</v>
      </c>
      <c r="B112" s="157">
        <v>1132</v>
      </c>
      <c r="C112" s="172">
        <v>1</v>
      </c>
    </row>
    <row r="114" spans="1:3" ht="13.95" customHeight="1" x14ac:dyDescent="0.2">
      <c r="A114" s="163"/>
      <c r="B114" s="163"/>
      <c r="C114" s="163"/>
    </row>
    <row r="115" spans="1:3" ht="48" customHeight="1" x14ac:dyDescent="0.3">
      <c r="A115" s="213" t="s">
        <v>318</v>
      </c>
      <c r="B115" s="213"/>
      <c r="C115" s="213"/>
    </row>
    <row r="116" spans="1:3" ht="16.95" customHeight="1" x14ac:dyDescent="0.2">
      <c r="A116" s="163"/>
      <c r="B116" s="215">
        <v>2020</v>
      </c>
      <c r="C116" s="215"/>
    </row>
    <row r="117" spans="1:3" ht="16.95" customHeight="1" x14ac:dyDescent="0.3">
      <c r="A117" s="163"/>
      <c r="B117" s="164" t="s">
        <v>174</v>
      </c>
      <c r="C117" s="165" t="s">
        <v>175</v>
      </c>
    </row>
    <row r="118" spans="1:3" ht="16.95" customHeight="1" x14ac:dyDescent="0.3">
      <c r="A118" s="148" t="s">
        <v>304</v>
      </c>
      <c r="B118" s="166">
        <v>853</v>
      </c>
      <c r="C118" s="167">
        <v>0.76897009000000005</v>
      </c>
    </row>
    <row r="119" spans="1:3" ht="16.95" customHeight="1" x14ac:dyDescent="0.3">
      <c r="A119" s="148" t="s">
        <v>305</v>
      </c>
      <c r="B119" s="166">
        <v>221</v>
      </c>
      <c r="C119" s="167">
        <v>0.19573404999999999</v>
      </c>
    </row>
    <row r="120" spans="1:3" ht="16.95" customHeight="1" x14ac:dyDescent="0.3">
      <c r="A120" s="148" t="s">
        <v>306</v>
      </c>
      <c r="B120" s="166">
        <v>31</v>
      </c>
      <c r="C120" s="167">
        <v>2.879547E-2</v>
      </c>
    </row>
    <row r="121" spans="1:3" ht="16.95" customHeight="1" x14ac:dyDescent="0.3">
      <c r="A121" s="148" t="s">
        <v>307</v>
      </c>
      <c r="B121" s="166">
        <v>6</v>
      </c>
      <c r="C121" s="167">
        <v>5.5029700000000003E-3</v>
      </c>
    </row>
    <row r="122" spans="1:3" ht="16.95" customHeight="1" x14ac:dyDescent="0.3">
      <c r="A122" s="148" t="s">
        <v>308</v>
      </c>
      <c r="B122" s="166">
        <v>1</v>
      </c>
      <c r="C122" s="167">
        <v>9.9741999999999995E-4</v>
      </c>
    </row>
    <row r="123" spans="1:3" ht="16.95" customHeight="1" x14ac:dyDescent="0.3">
      <c r="A123" s="168" t="s">
        <v>263</v>
      </c>
      <c r="B123" s="169">
        <v>19</v>
      </c>
      <c r="C123" s="176" t="s">
        <v>184</v>
      </c>
    </row>
    <row r="124" spans="1:3" ht="16.95" customHeight="1" x14ac:dyDescent="0.3">
      <c r="A124" s="171" t="s">
        <v>185</v>
      </c>
      <c r="B124" s="157">
        <v>1131</v>
      </c>
      <c r="C124" s="172">
        <v>1</v>
      </c>
    </row>
    <row r="126" spans="1:3" ht="13.95" customHeight="1" x14ac:dyDescent="0.2">
      <c r="A126" s="163"/>
      <c r="B126" s="163"/>
      <c r="C126" s="163"/>
    </row>
    <row r="127" spans="1:3" ht="48" customHeight="1" x14ac:dyDescent="0.3">
      <c r="A127" s="213" t="s">
        <v>319</v>
      </c>
      <c r="B127" s="213"/>
      <c r="C127" s="213"/>
    </row>
    <row r="128" spans="1:3" ht="16.95" customHeight="1" x14ac:dyDescent="0.2">
      <c r="A128" s="163"/>
      <c r="B128" s="215">
        <v>2020</v>
      </c>
      <c r="C128" s="215"/>
    </row>
    <row r="129" spans="1:3" ht="16.95" customHeight="1" x14ac:dyDescent="0.3">
      <c r="A129" s="163"/>
      <c r="B129" s="164" t="s">
        <v>174</v>
      </c>
      <c r="C129" s="165" t="s">
        <v>175</v>
      </c>
    </row>
    <row r="130" spans="1:3" ht="16.95" customHeight="1" x14ac:dyDescent="0.3">
      <c r="A130" s="148" t="s">
        <v>304</v>
      </c>
      <c r="B130" s="166">
        <v>803</v>
      </c>
      <c r="C130" s="167">
        <v>0.71748524999999996</v>
      </c>
    </row>
    <row r="131" spans="1:3" ht="16.95" customHeight="1" x14ac:dyDescent="0.3">
      <c r="A131" s="148" t="s">
        <v>305</v>
      </c>
      <c r="B131" s="166">
        <v>253</v>
      </c>
      <c r="C131" s="167">
        <v>0.22249110999999999</v>
      </c>
    </row>
    <row r="132" spans="1:3" ht="16.95" customHeight="1" x14ac:dyDescent="0.3">
      <c r="A132" s="148" t="s">
        <v>306</v>
      </c>
      <c r="B132" s="166">
        <v>49</v>
      </c>
      <c r="C132" s="167">
        <v>4.3795689999999998E-2</v>
      </c>
    </row>
    <row r="133" spans="1:3" ht="16.95" customHeight="1" x14ac:dyDescent="0.3">
      <c r="A133" s="148" t="s">
        <v>307</v>
      </c>
      <c r="B133" s="166">
        <v>18</v>
      </c>
      <c r="C133" s="167">
        <v>1.6227950000000001E-2</v>
      </c>
    </row>
    <row r="134" spans="1:3" ht="16.95" customHeight="1" x14ac:dyDescent="0.3">
      <c r="A134" s="148" t="s">
        <v>308</v>
      </c>
      <c r="B134" s="166">
        <v>0</v>
      </c>
      <c r="C134" s="167">
        <v>0</v>
      </c>
    </row>
    <row r="135" spans="1:3" ht="16.95" customHeight="1" x14ac:dyDescent="0.3">
      <c r="A135" s="168" t="s">
        <v>263</v>
      </c>
      <c r="B135" s="169">
        <v>11</v>
      </c>
      <c r="C135" s="176" t="s">
        <v>184</v>
      </c>
    </row>
    <row r="136" spans="1:3" ht="16.95" customHeight="1" x14ac:dyDescent="0.3">
      <c r="A136" s="171" t="s">
        <v>185</v>
      </c>
      <c r="B136" s="157">
        <v>1134</v>
      </c>
      <c r="C136" s="172">
        <v>1</v>
      </c>
    </row>
    <row r="138" spans="1:3" ht="13.95" customHeight="1" x14ac:dyDescent="0.2">
      <c r="A138" s="163"/>
      <c r="B138" s="163"/>
      <c r="C138" s="163"/>
    </row>
    <row r="139" spans="1:3" ht="48" customHeight="1" x14ac:dyDescent="0.3">
      <c r="A139" s="213" t="s">
        <v>320</v>
      </c>
      <c r="B139" s="213"/>
      <c r="C139" s="213"/>
    </row>
    <row r="140" spans="1:3" ht="16.95" customHeight="1" x14ac:dyDescent="0.2">
      <c r="A140" s="163"/>
      <c r="B140" s="215">
        <v>2020</v>
      </c>
      <c r="C140" s="215"/>
    </row>
    <row r="141" spans="1:3" ht="16.95" customHeight="1" x14ac:dyDescent="0.3">
      <c r="A141" s="163"/>
      <c r="B141" s="164" t="s">
        <v>174</v>
      </c>
      <c r="C141" s="165" t="s">
        <v>175</v>
      </c>
    </row>
    <row r="142" spans="1:3" ht="16.95" customHeight="1" x14ac:dyDescent="0.3">
      <c r="A142" s="148" t="s">
        <v>304</v>
      </c>
      <c r="B142" s="166">
        <v>809</v>
      </c>
      <c r="C142" s="167">
        <v>0.72848363999999999</v>
      </c>
    </row>
    <row r="143" spans="1:3" ht="16.95" customHeight="1" x14ac:dyDescent="0.3">
      <c r="A143" s="148" t="s">
        <v>305</v>
      </c>
      <c r="B143" s="166">
        <v>263</v>
      </c>
      <c r="C143" s="167">
        <v>0.23201533999999999</v>
      </c>
    </row>
    <row r="144" spans="1:3" ht="16.95" customHeight="1" x14ac:dyDescent="0.3">
      <c r="A144" s="148" t="s">
        <v>306</v>
      </c>
      <c r="B144" s="166">
        <v>36</v>
      </c>
      <c r="C144" s="167">
        <v>3.237918E-2</v>
      </c>
    </row>
    <row r="145" spans="1:3" ht="16.95" customHeight="1" x14ac:dyDescent="0.3">
      <c r="A145" s="148" t="s">
        <v>307</v>
      </c>
      <c r="B145" s="166">
        <v>7</v>
      </c>
      <c r="C145" s="167">
        <v>6.3530499999999998E-3</v>
      </c>
    </row>
    <row r="146" spans="1:3" ht="16.95" customHeight="1" x14ac:dyDescent="0.3">
      <c r="A146" s="148" t="s">
        <v>308</v>
      </c>
      <c r="B146" s="166">
        <v>1</v>
      </c>
      <c r="C146" s="167">
        <v>7.6878999999999999E-4</v>
      </c>
    </row>
    <row r="147" spans="1:3" ht="16.95" customHeight="1" x14ac:dyDescent="0.3">
      <c r="A147" s="168" t="s">
        <v>263</v>
      </c>
      <c r="B147" s="169">
        <v>18</v>
      </c>
      <c r="C147" s="176" t="s">
        <v>184</v>
      </c>
    </row>
    <row r="148" spans="1:3" ht="16.95" customHeight="1" x14ac:dyDescent="0.3">
      <c r="A148" s="171" t="s">
        <v>185</v>
      </c>
      <c r="B148" s="157">
        <v>1134</v>
      </c>
      <c r="C148" s="172">
        <v>1</v>
      </c>
    </row>
    <row r="150" spans="1:3" ht="13.95" customHeight="1" x14ac:dyDescent="0.2">
      <c r="A150" s="163"/>
      <c r="B150" s="163"/>
      <c r="C150" s="163"/>
    </row>
    <row r="151" spans="1:3" ht="16.2" customHeight="1" x14ac:dyDescent="0.3">
      <c r="A151" s="216" t="s">
        <v>217</v>
      </c>
      <c r="B151" s="216"/>
      <c r="C151" s="216"/>
    </row>
    <row r="152" spans="1:3" ht="16.2" customHeight="1" x14ac:dyDescent="0.3">
      <c r="A152" s="216" t="s">
        <v>269</v>
      </c>
      <c r="B152" s="216"/>
      <c r="C152" s="216"/>
    </row>
    <row r="153" spans="1:3" ht="16.2" customHeight="1" x14ac:dyDescent="0.3">
      <c r="A153" s="216" t="s">
        <v>218</v>
      </c>
      <c r="B153" s="216"/>
      <c r="C153" s="216"/>
    </row>
  </sheetData>
  <mergeCells count="29">
    <mergeCell ref="A139:C139"/>
    <mergeCell ref="B140:C140"/>
    <mergeCell ref="A151:C151"/>
    <mergeCell ref="A152:C152"/>
    <mergeCell ref="A153:C153"/>
    <mergeCell ref="B128:C128"/>
    <mergeCell ref="B66:C66"/>
    <mergeCell ref="A77:C77"/>
    <mergeCell ref="A79:C79"/>
    <mergeCell ref="B80:C80"/>
    <mergeCell ref="A91:C91"/>
    <mergeCell ref="B92:C92"/>
    <mergeCell ref="A103:C103"/>
    <mergeCell ref="B104:C104"/>
    <mergeCell ref="A115:C115"/>
    <mergeCell ref="B116:C116"/>
    <mergeCell ref="A127:C127"/>
    <mergeCell ref="A65:C65"/>
    <mergeCell ref="A3:C3"/>
    <mergeCell ref="A5:C5"/>
    <mergeCell ref="B6:C6"/>
    <mergeCell ref="A17:C17"/>
    <mergeCell ref="B18:C18"/>
    <mergeCell ref="A29:C29"/>
    <mergeCell ref="B30:C30"/>
    <mergeCell ref="A41:C41"/>
    <mergeCell ref="B42:C42"/>
    <mergeCell ref="A53:C53"/>
    <mergeCell ref="B54:C54"/>
  </mergeCell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00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2" width="2.6640625" style="134" bestFit="1" customWidth="1"/>
    <col min="3" max="3" width="102.6640625" style="134" bestFit="1" customWidth="1"/>
    <col min="4" max="4" width="10.6640625" style="134" bestFit="1" customWidth="1"/>
    <col min="5" max="5" width="11.6640625" style="134" bestFit="1" customWidth="1"/>
    <col min="6" max="6" width="15.6640625" style="134" bestFit="1" customWidth="1"/>
    <col min="7" max="7" width="10.6640625" style="134" bestFit="1" customWidth="1"/>
    <col min="8" max="8" width="11.6640625" style="134" bestFit="1" customWidth="1"/>
    <col min="9" max="9" width="15.6640625" style="134" bestFit="1" customWidth="1"/>
    <col min="10" max="10" width="10.6640625" style="134" bestFit="1" customWidth="1"/>
    <col min="11" max="11" width="11.6640625" style="134" bestFit="1" customWidth="1"/>
    <col min="12" max="12" width="15.6640625" style="134" bestFit="1" customWidth="1"/>
    <col min="13" max="16384" width="11.5546875" style="134"/>
  </cols>
  <sheetData>
    <row r="1" spans="1:12" ht="31.95" customHeight="1" x14ac:dyDescent="0.3">
      <c r="A1" s="214" t="s">
        <v>321</v>
      </c>
      <c r="B1" s="214"/>
      <c r="C1" s="214"/>
      <c r="D1" s="214"/>
    </row>
    <row r="3" spans="1:12" ht="16.2" customHeight="1" x14ac:dyDescent="0.3">
      <c r="A3" s="207" t="s">
        <v>322</v>
      </c>
      <c r="B3" s="207"/>
      <c r="C3" s="207"/>
      <c r="D3" s="209">
        <v>2020</v>
      </c>
      <c r="E3" s="209"/>
      <c r="F3" s="209"/>
      <c r="G3" s="210">
        <v>2019</v>
      </c>
      <c r="H3" s="210"/>
      <c r="I3" s="210"/>
      <c r="J3" s="210">
        <v>2018</v>
      </c>
      <c r="K3" s="210"/>
      <c r="L3" s="210"/>
    </row>
    <row r="4" spans="1:12" ht="16.95" customHeight="1" x14ac:dyDescent="0.2">
      <c r="A4" s="208"/>
      <c r="B4" s="208"/>
      <c r="C4" s="208"/>
      <c r="D4" s="220" t="s">
        <v>174</v>
      </c>
      <c r="E4" s="220" t="s">
        <v>323</v>
      </c>
      <c r="F4" s="220" t="s">
        <v>324</v>
      </c>
      <c r="G4" s="222" t="s">
        <v>174</v>
      </c>
      <c r="H4" s="220" t="s">
        <v>323</v>
      </c>
      <c r="I4" s="220" t="s">
        <v>324</v>
      </c>
      <c r="J4" s="222" t="s">
        <v>174</v>
      </c>
      <c r="K4" s="220" t="s">
        <v>323</v>
      </c>
      <c r="L4" s="220" t="s">
        <v>324</v>
      </c>
    </row>
    <row r="5" spans="1:12" ht="12" customHeight="1" x14ac:dyDescent="0.2">
      <c r="A5" s="208"/>
      <c r="B5" s="208"/>
      <c r="C5" s="208"/>
      <c r="D5" s="221"/>
      <c r="E5" s="221"/>
      <c r="F5" s="221"/>
      <c r="G5" s="223"/>
      <c r="H5" s="221"/>
      <c r="I5" s="221"/>
      <c r="J5" s="223"/>
      <c r="K5" s="221"/>
      <c r="L5" s="221"/>
    </row>
    <row r="6" spans="1:12" ht="16.2" customHeight="1" x14ac:dyDescent="0.3">
      <c r="A6" s="148" t="s">
        <v>176</v>
      </c>
      <c r="B6" s="148" t="s">
        <v>176</v>
      </c>
      <c r="C6" s="177" t="s">
        <v>325</v>
      </c>
      <c r="D6" s="178">
        <v>530</v>
      </c>
      <c r="E6" s="179">
        <v>0.47922726999999998</v>
      </c>
      <c r="F6" s="150">
        <v>0.47127662999999997</v>
      </c>
      <c r="G6" s="180">
        <v>465</v>
      </c>
      <c r="H6" s="179">
        <v>0.42730802000000001</v>
      </c>
      <c r="I6" s="150">
        <v>0.40651103</v>
      </c>
      <c r="J6" s="180">
        <v>534</v>
      </c>
      <c r="K6" s="179">
        <v>0.53516556999999998</v>
      </c>
      <c r="L6" s="150">
        <v>0.49452207999999998</v>
      </c>
    </row>
    <row r="7" spans="1:12" ht="16.2" customHeight="1" x14ac:dyDescent="0.3">
      <c r="A7" s="148" t="s">
        <v>176</v>
      </c>
      <c r="B7" s="148" t="s">
        <v>176</v>
      </c>
      <c r="C7" s="177" t="s">
        <v>326</v>
      </c>
      <c r="D7" s="178">
        <v>397</v>
      </c>
      <c r="E7" s="179">
        <v>0.35630434</v>
      </c>
      <c r="F7" s="150">
        <v>0.35039304999999998</v>
      </c>
      <c r="G7" s="180">
        <v>406</v>
      </c>
      <c r="H7" s="179">
        <v>0.36992424000000002</v>
      </c>
      <c r="I7" s="150">
        <v>0.35192011000000001</v>
      </c>
      <c r="J7" s="180">
        <v>316</v>
      </c>
      <c r="K7" s="179">
        <v>0.31642775000000001</v>
      </c>
      <c r="L7" s="150">
        <v>0.29239643999999998</v>
      </c>
    </row>
    <row r="8" spans="1:12" ht="16.2" customHeight="1" x14ac:dyDescent="0.3">
      <c r="A8" s="148" t="s">
        <v>176</v>
      </c>
      <c r="B8" s="148" t="s">
        <v>176</v>
      </c>
      <c r="C8" s="177" t="s">
        <v>327</v>
      </c>
      <c r="D8" s="178">
        <v>93</v>
      </c>
      <c r="E8" s="179">
        <v>8.1285099999999999E-2</v>
      </c>
      <c r="F8" s="150">
        <v>7.9936530000000006E-2</v>
      </c>
      <c r="G8" s="180">
        <v>102</v>
      </c>
      <c r="H8" s="179">
        <v>9.3368450000000006E-2</v>
      </c>
      <c r="I8" s="150">
        <v>8.8824230000000004E-2</v>
      </c>
      <c r="J8" s="180">
        <v>77</v>
      </c>
      <c r="K8" s="179">
        <v>7.6984060000000007E-2</v>
      </c>
      <c r="L8" s="150">
        <v>7.1137450000000005E-2</v>
      </c>
    </row>
    <row r="9" spans="1:12" ht="16.2" customHeight="1" x14ac:dyDescent="0.3">
      <c r="A9" s="148" t="s">
        <v>176</v>
      </c>
      <c r="B9" s="148" t="s">
        <v>176</v>
      </c>
      <c r="C9" s="177" t="s">
        <v>328</v>
      </c>
      <c r="D9" s="178">
        <v>73</v>
      </c>
      <c r="E9" s="179">
        <v>6.3662270000000007E-2</v>
      </c>
      <c r="F9" s="150">
        <v>6.2606079999999995E-2</v>
      </c>
      <c r="G9" s="180">
        <v>76</v>
      </c>
      <c r="H9" s="179">
        <v>6.8530900000000006E-2</v>
      </c>
      <c r="I9" s="150">
        <v>6.5195509999999998E-2</v>
      </c>
      <c r="J9" s="180">
        <v>40</v>
      </c>
      <c r="K9" s="179">
        <v>3.8755240000000003E-2</v>
      </c>
      <c r="L9" s="150">
        <v>3.581194E-2</v>
      </c>
    </row>
    <row r="10" spans="1:12" ht="16.2" customHeight="1" x14ac:dyDescent="0.3">
      <c r="A10" s="148" t="s">
        <v>176</v>
      </c>
      <c r="B10" s="148" t="s">
        <v>176</v>
      </c>
      <c r="C10" s="177" t="s">
        <v>329</v>
      </c>
      <c r="D10" s="178">
        <v>22</v>
      </c>
      <c r="E10" s="179">
        <v>1.952102E-2</v>
      </c>
      <c r="F10" s="150">
        <v>1.9197160000000001E-2</v>
      </c>
      <c r="G10" s="180">
        <v>44</v>
      </c>
      <c r="H10" s="179">
        <v>4.0868389999999997E-2</v>
      </c>
      <c r="I10" s="150">
        <v>3.8879339999999998E-2</v>
      </c>
      <c r="J10" s="180">
        <v>33</v>
      </c>
      <c r="K10" s="179">
        <v>3.2667389999999998E-2</v>
      </c>
      <c r="L10" s="150">
        <v>3.018645E-2</v>
      </c>
    </row>
    <row r="11" spans="1:12" ht="16.2" customHeight="1" x14ac:dyDescent="0.3">
      <c r="A11" s="148" t="s">
        <v>176</v>
      </c>
      <c r="B11" s="211" t="s">
        <v>182</v>
      </c>
      <c r="C11" s="211"/>
      <c r="D11" s="181">
        <v>1115</v>
      </c>
      <c r="E11" s="153">
        <v>1</v>
      </c>
      <c r="F11" s="153">
        <v>0.98340945000000002</v>
      </c>
      <c r="G11" s="182">
        <v>1093</v>
      </c>
      <c r="H11" s="153">
        <v>1</v>
      </c>
      <c r="I11" s="153">
        <v>0.95133022</v>
      </c>
      <c r="J11" s="182">
        <v>1000</v>
      </c>
      <c r="K11" s="153">
        <v>1</v>
      </c>
      <c r="L11" s="153">
        <v>0.92405435999999996</v>
      </c>
    </row>
    <row r="12" spans="1:12" ht="16.2" customHeight="1" x14ac:dyDescent="0.3">
      <c r="A12" s="148" t="s">
        <v>176</v>
      </c>
      <c r="B12" s="148" t="s">
        <v>176</v>
      </c>
      <c r="C12" s="148" t="s">
        <v>330</v>
      </c>
      <c r="D12" s="149">
        <v>12</v>
      </c>
      <c r="E12" s="149" t="s">
        <v>184</v>
      </c>
      <c r="F12" s="150">
        <v>1.017348E-2</v>
      </c>
      <c r="G12" s="151">
        <v>45</v>
      </c>
      <c r="H12" s="149" t="s">
        <v>184</v>
      </c>
      <c r="I12" s="150">
        <v>3.9796900000000003E-2</v>
      </c>
      <c r="J12" s="151">
        <v>66</v>
      </c>
      <c r="K12" s="149" t="s">
        <v>184</v>
      </c>
      <c r="L12" s="150">
        <v>6.1745649999999999E-2</v>
      </c>
    </row>
    <row r="13" spans="1:12" ht="16.2" customHeight="1" x14ac:dyDescent="0.3">
      <c r="A13" s="148" t="s">
        <v>176</v>
      </c>
      <c r="B13" s="148" t="s">
        <v>176</v>
      </c>
      <c r="C13" s="148" t="s">
        <v>331</v>
      </c>
      <c r="D13" s="149">
        <v>6</v>
      </c>
      <c r="E13" s="149" t="s">
        <v>184</v>
      </c>
      <c r="F13" s="150">
        <v>5.4095799999999998E-3</v>
      </c>
      <c r="G13" s="151">
        <v>9</v>
      </c>
      <c r="H13" s="149" t="s">
        <v>184</v>
      </c>
      <c r="I13" s="150">
        <v>7.8107799999999998E-3</v>
      </c>
      <c r="J13" s="151">
        <v>15</v>
      </c>
      <c r="K13" s="149" t="s">
        <v>184</v>
      </c>
      <c r="L13" s="150">
        <v>1.328441E-2</v>
      </c>
    </row>
    <row r="14" spans="1:12" ht="16.2" customHeight="1" x14ac:dyDescent="0.3">
      <c r="A14" s="148" t="s">
        <v>176</v>
      </c>
      <c r="B14" s="148" t="s">
        <v>176</v>
      </c>
      <c r="C14" s="148" t="s">
        <v>332</v>
      </c>
      <c r="D14" s="149">
        <v>1</v>
      </c>
      <c r="E14" s="149" t="s">
        <v>184</v>
      </c>
      <c r="F14" s="150">
        <v>1.00749E-3</v>
      </c>
      <c r="G14" s="151">
        <v>1</v>
      </c>
      <c r="H14" s="149" t="s">
        <v>184</v>
      </c>
      <c r="I14" s="150">
        <v>1.06211E-3</v>
      </c>
      <c r="J14" s="151">
        <v>1</v>
      </c>
      <c r="K14" s="149" t="s">
        <v>184</v>
      </c>
      <c r="L14" s="150">
        <v>9.1556999999999999E-4</v>
      </c>
    </row>
    <row r="15" spans="1:12" ht="16.2" customHeight="1" x14ac:dyDescent="0.3">
      <c r="A15" s="148" t="s">
        <v>176</v>
      </c>
      <c r="B15" s="212" t="s">
        <v>185</v>
      </c>
      <c r="C15" s="212"/>
      <c r="D15" s="157">
        <v>1134</v>
      </c>
      <c r="E15" s="156">
        <v>1</v>
      </c>
      <c r="F15" s="156">
        <v>1</v>
      </c>
      <c r="G15" s="158">
        <v>1148</v>
      </c>
      <c r="H15" s="156">
        <v>1</v>
      </c>
      <c r="I15" s="156">
        <v>1</v>
      </c>
      <c r="J15" s="158">
        <v>1082</v>
      </c>
      <c r="K15" s="156">
        <v>1</v>
      </c>
      <c r="L15" s="156">
        <v>1</v>
      </c>
    </row>
    <row r="17" spans="1:12" ht="16.2" customHeight="1" x14ac:dyDescent="0.3">
      <c r="A17" s="207" t="s">
        <v>333</v>
      </c>
      <c r="B17" s="207"/>
      <c r="C17" s="207"/>
      <c r="D17" s="209">
        <v>2020</v>
      </c>
      <c r="E17" s="209"/>
      <c r="F17" s="209"/>
      <c r="G17" s="210">
        <v>2019</v>
      </c>
      <c r="H17" s="210"/>
    </row>
    <row r="18" spans="1:12" ht="16.2" customHeight="1" x14ac:dyDescent="0.3">
      <c r="A18" s="208"/>
      <c r="B18" s="208"/>
      <c r="C18" s="208"/>
      <c r="D18" s="220" t="s">
        <v>174</v>
      </c>
      <c r="E18" s="220"/>
      <c r="F18" s="146" t="s">
        <v>175</v>
      </c>
      <c r="G18" s="147" t="s">
        <v>174</v>
      </c>
      <c r="H18" s="146" t="s">
        <v>175</v>
      </c>
    </row>
    <row r="19" spans="1:12" ht="16.2" customHeight="1" x14ac:dyDescent="0.3">
      <c r="A19" s="148" t="s">
        <v>176</v>
      </c>
      <c r="B19" s="224" t="s">
        <v>334</v>
      </c>
      <c r="C19" s="224"/>
      <c r="D19" s="225">
        <v>919</v>
      </c>
      <c r="E19" s="225"/>
      <c r="F19" s="150">
        <v>0.81133686999999999</v>
      </c>
      <c r="G19" s="151">
        <v>877</v>
      </c>
      <c r="H19" s="150">
        <v>0.76504901999999997</v>
      </c>
    </row>
    <row r="20" spans="1:12" ht="31.95" customHeight="1" x14ac:dyDescent="0.3">
      <c r="A20" s="148" t="s">
        <v>176</v>
      </c>
      <c r="B20" s="224" t="s">
        <v>335</v>
      </c>
      <c r="C20" s="224"/>
      <c r="D20" s="225">
        <v>437</v>
      </c>
      <c r="E20" s="225"/>
      <c r="F20" s="150">
        <v>0.38241164</v>
      </c>
      <c r="G20" s="151">
        <v>546</v>
      </c>
      <c r="H20" s="150">
        <v>0.47570558000000002</v>
      </c>
    </row>
    <row r="21" spans="1:12" ht="31.95" customHeight="1" x14ac:dyDescent="0.3">
      <c r="A21" s="148" t="s">
        <v>176</v>
      </c>
      <c r="B21" s="224" t="s">
        <v>336</v>
      </c>
      <c r="C21" s="224"/>
      <c r="D21" s="225">
        <v>69</v>
      </c>
      <c r="E21" s="225"/>
      <c r="F21" s="150">
        <v>6.0420189999999999E-2</v>
      </c>
      <c r="G21" s="151">
        <v>84</v>
      </c>
      <c r="H21" s="150">
        <v>7.2544339999999999E-2</v>
      </c>
    </row>
    <row r="22" spans="1:12" ht="31.95" customHeight="1" x14ac:dyDescent="0.3">
      <c r="A22" s="148" t="s">
        <v>176</v>
      </c>
      <c r="B22" s="224" t="s">
        <v>337</v>
      </c>
      <c r="C22" s="224"/>
      <c r="D22" s="225">
        <v>65</v>
      </c>
      <c r="E22" s="225"/>
      <c r="F22" s="150">
        <v>5.8474999999999999E-2</v>
      </c>
      <c r="G22" s="151">
        <v>53</v>
      </c>
      <c r="H22" s="150">
        <v>4.6040919999999999E-2</v>
      </c>
    </row>
    <row r="23" spans="1:12" ht="16.2" customHeight="1" x14ac:dyDescent="0.3">
      <c r="A23" s="148" t="s">
        <v>176</v>
      </c>
      <c r="B23" s="224" t="s">
        <v>338</v>
      </c>
      <c r="C23" s="224"/>
      <c r="D23" s="225">
        <v>3</v>
      </c>
      <c r="E23" s="225"/>
      <c r="F23" s="150">
        <v>2.9333100000000002E-3</v>
      </c>
      <c r="G23" s="151">
        <v>9</v>
      </c>
      <c r="H23" s="150">
        <v>7.6374800000000003E-3</v>
      </c>
    </row>
    <row r="24" spans="1:12" ht="16.2" customHeight="1" x14ac:dyDescent="0.3">
      <c r="A24" s="148" t="s">
        <v>176</v>
      </c>
      <c r="B24" s="224" t="s">
        <v>339</v>
      </c>
      <c r="C24" s="224"/>
      <c r="D24" s="225">
        <v>134</v>
      </c>
      <c r="E24" s="225"/>
      <c r="F24" s="150">
        <v>0.11827994999999999</v>
      </c>
      <c r="G24" s="151">
        <v>141</v>
      </c>
      <c r="H24" s="150">
        <v>0.12314654999999999</v>
      </c>
    </row>
    <row r="25" spans="1:12" ht="16.2" customHeight="1" x14ac:dyDescent="0.3">
      <c r="A25" s="148" t="s">
        <v>176</v>
      </c>
      <c r="B25" s="212" t="s">
        <v>211</v>
      </c>
      <c r="C25" s="212"/>
      <c r="D25" s="226">
        <v>1133</v>
      </c>
      <c r="E25" s="227"/>
      <c r="F25" s="155" t="s">
        <v>184</v>
      </c>
      <c r="G25" s="158">
        <v>1145</v>
      </c>
      <c r="H25" s="155" t="s">
        <v>184</v>
      </c>
    </row>
    <row r="26" spans="1:12" ht="16.2" customHeight="1" x14ac:dyDescent="0.25">
      <c r="A26" s="228" t="s">
        <v>340</v>
      </c>
      <c r="B26" s="228"/>
      <c r="C26" s="228"/>
      <c r="D26" s="228"/>
      <c r="E26" s="228"/>
      <c r="F26" s="228"/>
      <c r="G26" s="228"/>
      <c r="H26" s="228"/>
    </row>
    <row r="28" spans="1:12" ht="16.2" customHeight="1" x14ac:dyDescent="0.3">
      <c r="A28" s="207" t="s">
        <v>341</v>
      </c>
      <c r="B28" s="207"/>
      <c r="C28" s="207"/>
      <c r="D28" s="209">
        <v>2020</v>
      </c>
      <c r="E28" s="209"/>
      <c r="F28" s="209"/>
      <c r="G28" s="210">
        <v>2019</v>
      </c>
      <c r="H28" s="210"/>
      <c r="I28" s="210"/>
      <c r="J28" s="210">
        <v>2018</v>
      </c>
      <c r="K28" s="210"/>
      <c r="L28" s="210"/>
    </row>
    <row r="29" spans="1:12" ht="16.95" customHeight="1" x14ac:dyDescent="0.2">
      <c r="A29" s="208"/>
      <c r="B29" s="208"/>
      <c r="C29" s="208"/>
      <c r="D29" s="220" t="s">
        <v>174</v>
      </c>
      <c r="E29" s="220" t="s">
        <v>323</v>
      </c>
      <c r="F29" s="220" t="s">
        <v>324</v>
      </c>
      <c r="G29" s="222" t="s">
        <v>174</v>
      </c>
      <c r="H29" s="220" t="s">
        <v>323</v>
      </c>
      <c r="I29" s="220" t="s">
        <v>324</v>
      </c>
      <c r="J29" s="222" t="s">
        <v>174</v>
      </c>
      <c r="K29" s="220" t="s">
        <v>323</v>
      </c>
      <c r="L29" s="220" t="s">
        <v>324</v>
      </c>
    </row>
    <row r="30" spans="1:12" ht="12" customHeight="1" x14ac:dyDescent="0.2">
      <c r="A30" s="208"/>
      <c r="B30" s="208"/>
      <c r="C30" s="208"/>
      <c r="D30" s="221"/>
      <c r="E30" s="221"/>
      <c r="F30" s="221"/>
      <c r="G30" s="223"/>
      <c r="H30" s="221"/>
      <c r="I30" s="221"/>
      <c r="J30" s="223"/>
      <c r="K30" s="221"/>
      <c r="L30" s="221"/>
    </row>
    <row r="31" spans="1:12" ht="16.2" customHeight="1" x14ac:dyDescent="0.3">
      <c r="A31" s="148" t="s">
        <v>176</v>
      </c>
      <c r="B31" s="148" t="s">
        <v>176</v>
      </c>
      <c r="C31" s="177" t="s">
        <v>325</v>
      </c>
      <c r="D31" s="178">
        <v>665</v>
      </c>
      <c r="E31" s="179">
        <v>0.66422210999999998</v>
      </c>
      <c r="F31" s="150">
        <v>0.58623376999999999</v>
      </c>
      <c r="G31" s="180">
        <v>687</v>
      </c>
      <c r="H31" s="179">
        <v>0.68494115</v>
      </c>
      <c r="I31" s="150">
        <v>0.59631215999999998</v>
      </c>
      <c r="J31" s="180">
        <v>675</v>
      </c>
      <c r="K31" s="179">
        <v>0.70925479000000002</v>
      </c>
      <c r="L31" s="150">
        <v>0.61289532000000002</v>
      </c>
    </row>
    <row r="32" spans="1:12" ht="16.2" customHeight="1" x14ac:dyDescent="0.3">
      <c r="A32" s="148" t="s">
        <v>176</v>
      </c>
      <c r="B32" s="148" t="s">
        <v>176</v>
      </c>
      <c r="C32" s="177" t="s">
        <v>326</v>
      </c>
      <c r="D32" s="178">
        <v>269</v>
      </c>
      <c r="E32" s="179">
        <v>0.26699643000000001</v>
      </c>
      <c r="F32" s="150">
        <v>0.23564757</v>
      </c>
      <c r="G32" s="180">
        <v>238</v>
      </c>
      <c r="H32" s="179">
        <v>0.24054644999999999</v>
      </c>
      <c r="I32" s="150">
        <v>0.20942058</v>
      </c>
      <c r="J32" s="180">
        <v>224</v>
      </c>
      <c r="K32" s="179">
        <v>0.23675386000000001</v>
      </c>
      <c r="L32" s="150">
        <v>0.20458844000000001</v>
      </c>
    </row>
    <row r="33" spans="1:12" ht="16.2" customHeight="1" x14ac:dyDescent="0.3">
      <c r="A33" s="148" t="s">
        <v>176</v>
      </c>
      <c r="B33" s="148" t="s">
        <v>176</v>
      </c>
      <c r="C33" s="177" t="s">
        <v>327</v>
      </c>
      <c r="D33" s="178">
        <v>48</v>
      </c>
      <c r="E33" s="179">
        <v>4.8001729999999999E-2</v>
      </c>
      <c r="F33" s="150">
        <v>4.2365699999999999E-2</v>
      </c>
      <c r="G33" s="180">
        <v>52</v>
      </c>
      <c r="H33" s="179">
        <v>5.331644E-2</v>
      </c>
      <c r="I33" s="150">
        <v>4.6417479999999997E-2</v>
      </c>
      <c r="J33" s="180">
        <v>35</v>
      </c>
      <c r="K33" s="179">
        <v>3.7640319999999998E-2</v>
      </c>
      <c r="L33" s="150">
        <v>3.25265E-2</v>
      </c>
    </row>
    <row r="34" spans="1:12" ht="16.2" customHeight="1" x14ac:dyDescent="0.3">
      <c r="A34" s="148" t="s">
        <v>176</v>
      </c>
      <c r="B34" s="148" t="s">
        <v>176</v>
      </c>
      <c r="C34" s="177" t="s">
        <v>328</v>
      </c>
      <c r="D34" s="178">
        <v>17</v>
      </c>
      <c r="E34" s="179">
        <v>1.6863699999999999E-2</v>
      </c>
      <c r="F34" s="150">
        <v>1.488368E-2</v>
      </c>
      <c r="G34" s="180">
        <v>11</v>
      </c>
      <c r="H34" s="179">
        <v>1.076507E-2</v>
      </c>
      <c r="I34" s="150">
        <v>9.3720999999999995E-3</v>
      </c>
      <c r="J34" s="180">
        <v>10</v>
      </c>
      <c r="K34" s="179">
        <v>1.014222E-2</v>
      </c>
      <c r="L34" s="150">
        <v>8.7642999999999992E-3</v>
      </c>
    </row>
    <row r="35" spans="1:12" ht="16.2" customHeight="1" x14ac:dyDescent="0.3">
      <c r="A35" s="148" t="s">
        <v>176</v>
      </c>
      <c r="B35" s="148" t="s">
        <v>176</v>
      </c>
      <c r="C35" s="177" t="s">
        <v>329</v>
      </c>
      <c r="D35" s="178">
        <v>4</v>
      </c>
      <c r="E35" s="179">
        <v>3.91603E-3</v>
      </c>
      <c r="F35" s="150">
        <v>3.4562299999999998E-3</v>
      </c>
      <c r="G35" s="180">
        <v>10</v>
      </c>
      <c r="H35" s="179">
        <v>1.043089E-2</v>
      </c>
      <c r="I35" s="150">
        <v>9.0811699999999995E-3</v>
      </c>
      <c r="J35" s="180">
        <v>6</v>
      </c>
      <c r="K35" s="179">
        <v>6.2088000000000004E-3</v>
      </c>
      <c r="L35" s="150">
        <v>5.3652700000000001E-3</v>
      </c>
    </row>
    <row r="36" spans="1:12" ht="16.2" customHeight="1" x14ac:dyDescent="0.3">
      <c r="A36" s="148" t="s">
        <v>176</v>
      </c>
      <c r="B36" s="211" t="s">
        <v>182</v>
      </c>
      <c r="C36" s="211"/>
      <c r="D36" s="181">
        <v>1003</v>
      </c>
      <c r="E36" s="153">
        <v>1</v>
      </c>
      <c r="F36" s="153">
        <v>0.88258696000000003</v>
      </c>
      <c r="G36" s="154">
        <v>998</v>
      </c>
      <c r="H36" s="153">
        <v>1</v>
      </c>
      <c r="I36" s="153">
        <v>0.87060349000000004</v>
      </c>
      <c r="J36" s="154">
        <v>950</v>
      </c>
      <c r="K36" s="153">
        <v>1</v>
      </c>
      <c r="L36" s="153">
        <v>0.86413983000000005</v>
      </c>
    </row>
    <row r="37" spans="1:12" ht="16.2" customHeight="1" x14ac:dyDescent="0.3">
      <c r="A37" s="148" t="s">
        <v>176</v>
      </c>
      <c r="B37" s="148" t="s">
        <v>176</v>
      </c>
      <c r="C37" s="148" t="s">
        <v>342</v>
      </c>
      <c r="D37" s="149">
        <v>125</v>
      </c>
      <c r="E37" s="149" t="s">
        <v>184</v>
      </c>
      <c r="F37" s="150">
        <v>0.10947832</v>
      </c>
      <c r="G37" s="151">
        <v>136</v>
      </c>
      <c r="H37" s="149" t="s">
        <v>184</v>
      </c>
      <c r="I37" s="150">
        <v>0.11997831</v>
      </c>
      <c r="J37" s="151">
        <v>138</v>
      </c>
      <c r="K37" s="149" t="s">
        <v>184</v>
      </c>
      <c r="L37" s="150">
        <v>0.12733704000000001</v>
      </c>
    </row>
    <row r="38" spans="1:12" ht="16.2" customHeight="1" x14ac:dyDescent="0.3">
      <c r="A38" s="148" t="s">
        <v>176</v>
      </c>
      <c r="B38" s="148" t="s">
        <v>176</v>
      </c>
      <c r="C38" s="148" t="s">
        <v>343</v>
      </c>
      <c r="D38" s="149">
        <v>7</v>
      </c>
      <c r="E38" s="149" t="s">
        <v>184</v>
      </c>
      <c r="F38" s="150">
        <v>6.1905900000000002E-3</v>
      </c>
      <c r="G38" s="151">
        <v>8</v>
      </c>
      <c r="H38" s="149" t="s">
        <v>184</v>
      </c>
      <c r="I38" s="150">
        <v>7.2927399999999998E-3</v>
      </c>
      <c r="J38" s="151">
        <v>10</v>
      </c>
      <c r="K38" s="149" t="s">
        <v>184</v>
      </c>
      <c r="L38" s="150">
        <v>8.5231300000000003E-3</v>
      </c>
    </row>
    <row r="39" spans="1:12" ht="16.2" customHeight="1" x14ac:dyDescent="0.3">
      <c r="A39" s="148" t="s">
        <v>176</v>
      </c>
      <c r="B39" s="148" t="s">
        <v>176</v>
      </c>
      <c r="C39" s="148" t="s">
        <v>344</v>
      </c>
      <c r="D39" s="149">
        <v>2</v>
      </c>
      <c r="E39" s="149" t="s">
        <v>184</v>
      </c>
      <c r="F39" s="150">
        <v>1.74413E-3</v>
      </c>
      <c r="G39" s="151">
        <v>2</v>
      </c>
      <c r="H39" s="149" t="s">
        <v>184</v>
      </c>
      <c r="I39" s="150">
        <v>2.12547E-3</v>
      </c>
      <c r="J39" s="151">
        <v>0</v>
      </c>
      <c r="K39" s="149" t="s">
        <v>184</v>
      </c>
      <c r="L39" s="150">
        <v>0</v>
      </c>
    </row>
    <row r="40" spans="1:12" ht="16.2" customHeight="1" x14ac:dyDescent="0.3">
      <c r="A40" s="148" t="s">
        <v>176</v>
      </c>
      <c r="B40" s="212" t="s">
        <v>185</v>
      </c>
      <c r="C40" s="212"/>
      <c r="D40" s="157">
        <v>1137</v>
      </c>
      <c r="E40" s="156">
        <v>1</v>
      </c>
      <c r="F40" s="156">
        <v>1</v>
      </c>
      <c r="G40" s="158">
        <v>1144</v>
      </c>
      <c r="H40" s="156">
        <v>1</v>
      </c>
      <c r="I40" s="156">
        <v>1</v>
      </c>
      <c r="J40" s="158">
        <v>1098</v>
      </c>
      <c r="K40" s="156">
        <v>1</v>
      </c>
      <c r="L40" s="156">
        <v>1</v>
      </c>
    </row>
    <row r="42" spans="1:12" ht="16.2" customHeight="1" x14ac:dyDescent="0.3">
      <c r="A42" s="207" t="s">
        <v>345</v>
      </c>
      <c r="B42" s="207"/>
      <c r="C42" s="207"/>
      <c r="D42" s="209">
        <v>2020</v>
      </c>
      <c r="E42" s="209"/>
      <c r="F42" s="209"/>
      <c r="G42" s="210">
        <v>2019</v>
      </c>
      <c r="H42" s="210"/>
      <c r="I42" s="210"/>
      <c r="J42" s="210">
        <v>2018</v>
      </c>
      <c r="K42" s="210"/>
      <c r="L42" s="210"/>
    </row>
    <row r="43" spans="1:12" ht="16.95" customHeight="1" x14ac:dyDescent="0.2">
      <c r="A43" s="208"/>
      <c r="B43" s="208"/>
      <c r="C43" s="208"/>
      <c r="D43" s="220" t="s">
        <v>174</v>
      </c>
      <c r="E43" s="220" t="s">
        <v>323</v>
      </c>
      <c r="F43" s="220" t="s">
        <v>324</v>
      </c>
      <c r="G43" s="222" t="s">
        <v>174</v>
      </c>
      <c r="H43" s="220" t="s">
        <v>323</v>
      </c>
      <c r="I43" s="220" t="s">
        <v>324</v>
      </c>
      <c r="J43" s="222" t="s">
        <v>174</v>
      </c>
      <c r="K43" s="220" t="s">
        <v>323</v>
      </c>
      <c r="L43" s="220" t="s">
        <v>324</v>
      </c>
    </row>
    <row r="44" spans="1:12" ht="12" customHeight="1" x14ac:dyDescent="0.2">
      <c r="A44" s="208"/>
      <c r="B44" s="208"/>
      <c r="C44" s="208"/>
      <c r="D44" s="221"/>
      <c r="E44" s="221"/>
      <c r="F44" s="221"/>
      <c r="G44" s="223"/>
      <c r="H44" s="221"/>
      <c r="I44" s="221"/>
      <c r="J44" s="223"/>
      <c r="K44" s="221"/>
      <c r="L44" s="221"/>
    </row>
    <row r="45" spans="1:12" ht="16.2" customHeight="1" x14ac:dyDescent="0.3">
      <c r="A45" s="148" t="s">
        <v>176</v>
      </c>
      <c r="B45" s="148" t="s">
        <v>176</v>
      </c>
      <c r="C45" s="177" t="s">
        <v>325</v>
      </c>
      <c r="D45" s="178">
        <v>398</v>
      </c>
      <c r="E45" s="179">
        <v>0.47106629</v>
      </c>
      <c r="F45" s="150">
        <v>0.35442743999999998</v>
      </c>
      <c r="G45" s="180">
        <v>429</v>
      </c>
      <c r="H45" s="179">
        <v>0.48476924999999998</v>
      </c>
      <c r="I45" s="150">
        <v>0.37385875000000002</v>
      </c>
      <c r="J45" s="180">
        <v>455</v>
      </c>
      <c r="K45" s="179">
        <v>0.47590706999999999</v>
      </c>
      <c r="L45" s="150">
        <v>0.41208207000000002</v>
      </c>
    </row>
    <row r="46" spans="1:12" ht="16.2" customHeight="1" x14ac:dyDescent="0.3">
      <c r="A46" s="148" t="s">
        <v>176</v>
      </c>
      <c r="B46" s="148" t="s">
        <v>176</v>
      </c>
      <c r="C46" s="177" t="s">
        <v>326</v>
      </c>
      <c r="D46" s="178">
        <v>343</v>
      </c>
      <c r="E46" s="179">
        <v>0.40482509</v>
      </c>
      <c r="F46" s="150">
        <v>0.30458795999999999</v>
      </c>
      <c r="G46" s="180">
        <v>340</v>
      </c>
      <c r="H46" s="179">
        <v>0.39048213999999998</v>
      </c>
      <c r="I46" s="150">
        <v>0.30114362</v>
      </c>
      <c r="J46" s="180">
        <v>392</v>
      </c>
      <c r="K46" s="179">
        <v>0.41181826999999999</v>
      </c>
      <c r="L46" s="150">
        <v>0.35658836999999999</v>
      </c>
    </row>
    <row r="47" spans="1:12" ht="16.2" customHeight="1" x14ac:dyDescent="0.3">
      <c r="A47" s="148" t="s">
        <v>176</v>
      </c>
      <c r="B47" s="148" t="s">
        <v>176</v>
      </c>
      <c r="C47" s="177" t="s">
        <v>327</v>
      </c>
      <c r="D47" s="178">
        <v>89</v>
      </c>
      <c r="E47" s="179">
        <v>0.10736532999999999</v>
      </c>
      <c r="F47" s="150">
        <v>8.0781030000000004E-2</v>
      </c>
      <c r="G47" s="180">
        <v>98</v>
      </c>
      <c r="H47" s="179">
        <v>0.11444911000000001</v>
      </c>
      <c r="I47" s="150">
        <v>8.8264270000000006E-2</v>
      </c>
      <c r="J47" s="180">
        <v>86</v>
      </c>
      <c r="K47" s="179">
        <v>9.1147829999999999E-2</v>
      </c>
      <c r="L47" s="150">
        <v>7.8923789999999994E-2</v>
      </c>
    </row>
    <row r="48" spans="1:12" ht="16.2" customHeight="1" x14ac:dyDescent="0.3">
      <c r="A48" s="148" t="s">
        <v>176</v>
      </c>
      <c r="B48" s="148" t="s">
        <v>176</v>
      </c>
      <c r="C48" s="177" t="s">
        <v>328</v>
      </c>
      <c r="D48" s="178">
        <v>11</v>
      </c>
      <c r="E48" s="179">
        <v>1.304893E-2</v>
      </c>
      <c r="F48" s="150">
        <v>9.8179300000000008E-3</v>
      </c>
      <c r="G48" s="180">
        <v>5</v>
      </c>
      <c r="H48" s="179">
        <v>5.6213399999999998E-3</v>
      </c>
      <c r="I48" s="150">
        <v>4.3352299999999998E-3</v>
      </c>
      <c r="J48" s="180">
        <v>14</v>
      </c>
      <c r="K48" s="179">
        <v>1.5637789999999999E-2</v>
      </c>
      <c r="L48" s="150">
        <v>1.354057E-2</v>
      </c>
    </row>
    <row r="49" spans="1:12" ht="16.2" customHeight="1" x14ac:dyDescent="0.3">
      <c r="A49" s="148" t="s">
        <v>176</v>
      </c>
      <c r="B49" s="148" t="s">
        <v>176</v>
      </c>
      <c r="C49" s="177" t="s">
        <v>329</v>
      </c>
      <c r="D49" s="178">
        <v>3</v>
      </c>
      <c r="E49" s="179">
        <v>3.6943499999999999E-3</v>
      </c>
      <c r="F49" s="150">
        <v>2.7796100000000001E-3</v>
      </c>
      <c r="G49" s="180">
        <v>4</v>
      </c>
      <c r="H49" s="179">
        <v>4.6781599999999998E-3</v>
      </c>
      <c r="I49" s="150">
        <v>3.6078400000000002E-3</v>
      </c>
      <c r="J49" s="180">
        <v>5</v>
      </c>
      <c r="K49" s="179">
        <v>5.4890299999999998E-3</v>
      </c>
      <c r="L49" s="150">
        <v>4.7528900000000001E-3</v>
      </c>
    </row>
    <row r="50" spans="1:12" ht="16.2" customHeight="1" x14ac:dyDescent="0.3">
      <c r="A50" s="148" t="s">
        <v>176</v>
      </c>
      <c r="B50" s="211" t="s">
        <v>182</v>
      </c>
      <c r="C50" s="211"/>
      <c r="D50" s="152">
        <v>844</v>
      </c>
      <c r="E50" s="153">
        <v>1</v>
      </c>
      <c r="F50" s="153">
        <v>0.75239398000000002</v>
      </c>
      <c r="G50" s="154">
        <v>876</v>
      </c>
      <c r="H50" s="153">
        <v>1</v>
      </c>
      <c r="I50" s="153">
        <v>0.7712097</v>
      </c>
      <c r="J50" s="154">
        <v>952</v>
      </c>
      <c r="K50" s="153">
        <v>1</v>
      </c>
      <c r="L50" s="153">
        <v>0.86588768999999999</v>
      </c>
    </row>
    <row r="51" spans="1:12" ht="16.2" customHeight="1" x14ac:dyDescent="0.3">
      <c r="A51" s="148" t="s">
        <v>176</v>
      </c>
      <c r="B51" s="148" t="s">
        <v>176</v>
      </c>
      <c r="C51" s="148" t="s">
        <v>342</v>
      </c>
      <c r="D51" s="149">
        <v>223</v>
      </c>
      <c r="E51" s="149" t="s">
        <v>184</v>
      </c>
      <c r="F51" s="150">
        <v>0.19644300000000001</v>
      </c>
      <c r="G51" s="151">
        <v>228</v>
      </c>
      <c r="H51" s="149" t="s">
        <v>184</v>
      </c>
      <c r="I51" s="150">
        <v>0.19724320000000001</v>
      </c>
      <c r="J51" s="151">
        <v>114</v>
      </c>
      <c r="K51" s="149" t="s">
        <v>184</v>
      </c>
      <c r="L51" s="150">
        <v>0.1000992</v>
      </c>
    </row>
    <row r="52" spans="1:12" ht="16.2" customHeight="1" x14ac:dyDescent="0.3">
      <c r="A52" s="148" t="s">
        <v>176</v>
      </c>
      <c r="B52" s="148" t="s">
        <v>176</v>
      </c>
      <c r="C52" s="148" t="s">
        <v>343</v>
      </c>
      <c r="D52" s="149">
        <v>29</v>
      </c>
      <c r="E52" s="149" t="s">
        <v>184</v>
      </c>
      <c r="F52" s="150">
        <v>2.5448330000000002E-2</v>
      </c>
      <c r="G52" s="151">
        <v>20</v>
      </c>
      <c r="H52" s="149" t="s">
        <v>184</v>
      </c>
      <c r="I52" s="150">
        <v>1.7948530000000001E-2</v>
      </c>
      <c r="J52" s="151">
        <v>28</v>
      </c>
      <c r="K52" s="149" t="s">
        <v>184</v>
      </c>
      <c r="L52" s="150">
        <v>2.6630190000000001E-2</v>
      </c>
    </row>
    <row r="53" spans="1:12" ht="16.2" customHeight="1" x14ac:dyDescent="0.3">
      <c r="A53" s="148" t="s">
        <v>176</v>
      </c>
      <c r="B53" s="148" t="s">
        <v>176</v>
      </c>
      <c r="C53" s="148" t="s">
        <v>344</v>
      </c>
      <c r="D53" s="149">
        <v>29</v>
      </c>
      <c r="E53" s="149" t="s">
        <v>184</v>
      </c>
      <c r="F53" s="150">
        <v>2.57147E-2</v>
      </c>
      <c r="G53" s="151">
        <v>15</v>
      </c>
      <c r="H53" s="149" t="s">
        <v>184</v>
      </c>
      <c r="I53" s="150">
        <v>1.3598570000000001E-2</v>
      </c>
      <c r="J53" s="151">
        <v>8</v>
      </c>
      <c r="K53" s="149" t="s">
        <v>184</v>
      </c>
      <c r="L53" s="150">
        <v>7.3829200000000003E-3</v>
      </c>
    </row>
    <row r="54" spans="1:12" ht="16.2" customHeight="1" x14ac:dyDescent="0.3">
      <c r="A54" s="148" t="s">
        <v>176</v>
      </c>
      <c r="B54" s="212" t="s">
        <v>185</v>
      </c>
      <c r="C54" s="212"/>
      <c r="D54" s="157">
        <v>1125</v>
      </c>
      <c r="E54" s="156">
        <v>1</v>
      </c>
      <c r="F54" s="156">
        <v>1</v>
      </c>
      <c r="G54" s="158">
        <v>1139</v>
      </c>
      <c r="H54" s="156">
        <v>1</v>
      </c>
      <c r="I54" s="156">
        <v>1</v>
      </c>
      <c r="J54" s="158">
        <v>1102</v>
      </c>
      <c r="K54" s="156">
        <v>1</v>
      </c>
      <c r="L54" s="156">
        <v>1</v>
      </c>
    </row>
    <row r="56" spans="1:12" ht="16.2" customHeight="1" x14ac:dyDescent="0.3">
      <c r="A56" s="207" t="s">
        <v>346</v>
      </c>
      <c r="B56" s="207"/>
      <c r="C56" s="207"/>
      <c r="D56" s="209">
        <v>2020</v>
      </c>
      <c r="E56" s="209"/>
      <c r="F56" s="209"/>
      <c r="G56" s="210">
        <v>2019</v>
      </c>
      <c r="H56" s="210"/>
      <c r="I56" s="210"/>
      <c r="J56" s="210">
        <v>2018</v>
      </c>
      <c r="K56" s="210"/>
      <c r="L56" s="210"/>
    </row>
    <row r="57" spans="1:12" ht="16.95" customHeight="1" x14ac:dyDescent="0.2">
      <c r="A57" s="208"/>
      <c r="B57" s="208"/>
      <c r="C57" s="208"/>
      <c r="D57" s="220" t="s">
        <v>174</v>
      </c>
      <c r="E57" s="220" t="s">
        <v>323</v>
      </c>
      <c r="F57" s="220" t="s">
        <v>324</v>
      </c>
      <c r="G57" s="222" t="s">
        <v>174</v>
      </c>
      <c r="H57" s="220" t="s">
        <v>323</v>
      </c>
      <c r="I57" s="220" t="s">
        <v>324</v>
      </c>
      <c r="J57" s="222" t="s">
        <v>174</v>
      </c>
      <c r="K57" s="220" t="s">
        <v>323</v>
      </c>
      <c r="L57" s="220" t="s">
        <v>324</v>
      </c>
    </row>
    <row r="58" spans="1:12" ht="12" customHeight="1" x14ac:dyDescent="0.2">
      <c r="A58" s="208"/>
      <c r="B58" s="208"/>
      <c r="C58" s="208"/>
      <c r="D58" s="221"/>
      <c r="E58" s="221"/>
      <c r="F58" s="221"/>
      <c r="G58" s="223"/>
      <c r="H58" s="221"/>
      <c r="I58" s="221"/>
      <c r="J58" s="223"/>
      <c r="K58" s="221"/>
      <c r="L58" s="221"/>
    </row>
    <row r="59" spans="1:12" ht="16.2" customHeight="1" x14ac:dyDescent="0.3">
      <c r="A59" s="148" t="s">
        <v>176</v>
      </c>
      <c r="B59" s="148" t="s">
        <v>176</v>
      </c>
      <c r="C59" s="177" t="s">
        <v>325</v>
      </c>
      <c r="D59" s="178">
        <v>108</v>
      </c>
      <c r="E59" s="179">
        <v>0.28706849000000001</v>
      </c>
      <c r="F59" s="150">
        <v>9.6480150000000001E-2</v>
      </c>
      <c r="G59" s="180">
        <v>118</v>
      </c>
      <c r="H59" s="179">
        <v>0.26623186999999998</v>
      </c>
      <c r="I59" s="150">
        <v>0.10212137</v>
      </c>
      <c r="J59" s="180">
        <v>189</v>
      </c>
      <c r="K59" s="179">
        <v>0.32357248</v>
      </c>
      <c r="L59" s="150">
        <v>0.16850166</v>
      </c>
    </row>
    <row r="60" spans="1:12" ht="16.2" customHeight="1" x14ac:dyDescent="0.3">
      <c r="A60" s="148" t="s">
        <v>176</v>
      </c>
      <c r="B60" s="148" t="s">
        <v>176</v>
      </c>
      <c r="C60" s="177" t="s">
        <v>326</v>
      </c>
      <c r="D60" s="178">
        <v>142</v>
      </c>
      <c r="E60" s="179">
        <v>0.37653460999999999</v>
      </c>
      <c r="F60" s="150">
        <v>0.12654860000000001</v>
      </c>
      <c r="G60" s="180">
        <v>143</v>
      </c>
      <c r="H60" s="179">
        <v>0.33098592999999998</v>
      </c>
      <c r="I60" s="150">
        <v>0.12695976</v>
      </c>
      <c r="J60" s="180">
        <v>179</v>
      </c>
      <c r="K60" s="179">
        <v>0.31389265999999999</v>
      </c>
      <c r="L60" s="150">
        <v>0.16346084999999999</v>
      </c>
    </row>
    <row r="61" spans="1:12" ht="16.2" customHeight="1" x14ac:dyDescent="0.3">
      <c r="A61" s="148" t="s">
        <v>176</v>
      </c>
      <c r="B61" s="148" t="s">
        <v>176</v>
      </c>
      <c r="C61" s="177" t="s">
        <v>327</v>
      </c>
      <c r="D61" s="178">
        <v>114</v>
      </c>
      <c r="E61" s="179">
        <v>0.30610488000000002</v>
      </c>
      <c r="F61" s="150">
        <v>0.10287804</v>
      </c>
      <c r="G61" s="180">
        <v>161</v>
      </c>
      <c r="H61" s="179">
        <v>0.38281322000000001</v>
      </c>
      <c r="I61" s="150">
        <v>0.14683971000000001</v>
      </c>
      <c r="J61" s="180">
        <v>195</v>
      </c>
      <c r="K61" s="179">
        <v>0.34738027999999999</v>
      </c>
      <c r="L61" s="150">
        <v>0.18089967000000001</v>
      </c>
    </row>
    <row r="62" spans="1:12" ht="16.2" customHeight="1" x14ac:dyDescent="0.3">
      <c r="A62" s="148" t="s">
        <v>176</v>
      </c>
      <c r="B62" s="148" t="s">
        <v>176</v>
      </c>
      <c r="C62" s="177" t="s">
        <v>328</v>
      </c>
      <c r="D62" s="178">
        <v>8</v>
      </c>
      <c r="E62" s="179">
        <v>2.0230330000000001E-2</v>
      </c>
      <c r="F62" s="150">
        <v>6.7991600000000003E-3</v>
      </c>
      <c r="G62" s="180">
        <v>6</v>
      </c>
      <c r="H62" s="179">
        <v>1.340147E-2</v>
      </c>
      <c r="I62" s="150">
        <v>5.1405399999999999E-3</v>
      </c>
      <c r="J62" s="180">
        <v>5</v>
      </c>
      <c r="K62" s="179">
        <v>9.6846599999999994E-3</v>
      </c>
      <c r="L62" s="150">
        <v>5.0433199999999996E-3</v>
      </c>
    </row>
    <row r="63" spans="1:12" ht="16.2" customHeight="1" x14ac:dyDescent="0.3">
      <c r="A63" s="148" t="s">
        <v>176</v>
      </c>
      <c r="B63" s="148" t="s">
        <v>176</v>
      </c>
      <c r="C63" s="177" t="s">
        <v>329</v>
      </c>
      <c r="D63" s="178">
        <v>4</v>
      </c>
      <c r="E63" s="179">
        <v>1.00617E-2</v>
      </c>
      <c r="F63" s="150">
        <v>3.3816100000000002E-3</v>
      </c>
      <c r="G63" s="180">
        <v>3</v>
      </c>
      <c r="H63" s="179">
        <v>6.5675100000000004E-3</v>
      </c>
      <c r="I63" s="150">
        <v>2.5191699999999998E-3</v>
      </c>
      <c r="J63" s="180">
        <v>3</v>
      </c>
      <c r="K63" s="179">
        <v>5.4699299999999996E-3</v>
      </c>
      <c r="L63" s="150">
        <v>2.84849E-3</v>
      </c>
    </row>
    <row r="64" spans="1:12" ht="16.2" customHeight="1" x14ac:dyDescent="0.3">
      <c r="A64" s="148" t="s">
        <v>176</v>
      </c>
      <c r="B64" s="211" t="s">
        <v>182</v>
      </c>
      <c r="C64" s="211"/>
      <c r="D64" s="152">
        <v>376</v>
      </c>
      <c r="E64" s="153">
        <v>1</v>
      </c>
      <c r="F64" s="153">
        <v>0.33608757</v>
      </c>
      <c r="G64" s="154">
        <v>431</v>
      </c>
      <c r="H64" s="153">
        <v>1</v>
      </c>
      <c r="I64" s="153">
        <v>0.38358055000000002</v>
      </c>
      <c r="J64" s="154">
        <v>571</v>
      </c>
      <c r="K64" s="153">
        <v>1</v>
      </c>
      <c r="L64" s="153">
        <v>0.52075397999999995</v>
      </c>
    </row>
    <row r="65" spans="1:12" ht="16.2" customHeight="1" x14ac:dyDescent="0.3">
      <c r="A65" s="148" t="s">
        <v>176</v>
      </c>
      <c r="B65" s="148" t="s">
        <v>176</v>
      </c>
      <c r="C65" s="148" t="s">
        <v>342</v>
      </c>
      <c r="D65" s="149">
        <v>703</v>
      </c>
      <c r="E65" s="149" t="s">
        <v>184</v>
      </c>
      <c r="F65" s="150">
        <v>0.61706874</v>
      </c>
      <c r="G65" s="151">
        <v>660</v>
      </c>
      <c r="H65" s="149" t="s">
        <v>184</v>
      </c>
      <c r="I65" s="150">
        <v>0.57560517</v>
      </c>
      <c r="J65" s="151">
        <v>481</v>
      </c>
      <c r="K65" s="149" t="s">
        <v>184</v>
      </c>
      <c r="L65" s="150">
        <v>0.43116873999999999</v>
      </c>
    </row>
    <row r="66" spans="1:12" ht="16.2" customHeight="1" x14ac:dyDescent="0.3">
      <c r="A66" s="148" t="s">
        <v>176</v>
      </c>
      <c r="B66" s="148" t="s">
        <v>176</v>
      </c>
      <c r="C66" s="148" t="s">
        <v>343</v>
      </c>
      <c r="D66" s="149">
        <v>7</v>
      </c>
      <c r="E66" s="149" t="s">
        <v>184</v>
      </c>
      <c r="F66" s="150">
        <v>6.45132E-3</v>
      </c>
      <c r="G66" s="151">
        <v>7</v>
      </c>
      <c r="H66" s="149" t="s">
        <v>184</v>
      </c>
      <c r="I66" s="150">
        <v>6.9050600000000002E-3</v>
      </c>
      <c r="J66" s="151">
        <v>10</v>
      </c>
      <c r="K66" s="149" t="s">
        <v>184</v>
      </c>
      <c r="L66" s="150">
        <v>9.1492399999999995E-3</v>
      </c>
    </row>
    <row r="67" spans="1:12" ht="16.2" customHeight="1" x14ac:dyDescent="0.3">
      <c r="A67" s="148" t="s">
        <v>176</v>
      </c>
      <c r="B67" s="148" t="s">
        <v>176</v>
      </c>
      <c r="C67" s="148" t="s">
        <v>344</v>
      </c>
      <c r="D67" s="149">
        <v>45</v>
      </c>
      <c r="E67" s="149" t="s">
        <v>184</v>
      </c>
      <c r="F67" s="150">
        <v>4.0392369999999997E-2</v>
      </c>
      <c r="G67" s="151">
        <v>39</v>
      </c>
      <c r="H67" s="149" t="s">
        <v>184</v>
      </c>
      <c r="I67" s="150">
        <v>3.3909219999999997E-2</v>
      </c>
      <c r="J67" s="151">
        <v>43</v>
      </c>
      <c r="K67" s="149" t="s">
        <v>184</v>
      </c>
      <c r="L67" s="150">
        <v>3.8928039999999997E-2</v>
      </c>
    </row>
    <row r="68" spans="1:12" ht="16.2" customHeight="1" x14ac:dyDescent="0.3">
      <c r="A68" s="148" t="s">
        <v>176</v>
      </c>
      <c r="B68" s="212" t="s">
        <v>185</v>
      </c>
      <c r="C68" s="212"/>
      <c r="D68" s="157">
        <v>1131</v>
      </c>
      <c r="E68" s="156">
        <v>1</v>
      </c>
      <c r="F68" s="156">
        <v>1</v>
      </c>
      <c r="G68" s="158">
        <v>1137</v>
      </c>
      <c r="H68" s="156">
        <v>1</v>
      </c>
      <c r="I68" s="156">
        <v>1</v>
      </c>
      <c r="J68" s="158">
        <v>1105</v>
      </c>
      <c r="K68" s="156">
        <v>1</v>
      </c>
      <c r="L68" s="156">
        <v>1</v>
      </c>
    </row>
    <row r="70" spans="1:12" ht="16.2" customHeight="1" x14ac:dyDescent="0.3">
      <c r="A70" s="207" t="s">
        <v>347</v>
      </c>
      <c r="B70" s="207"/>
      <c r="C70" s="207"/>
      <c r="D70" s="209">
        <v>2020</v>
      </c>
      <c r="E70" s="209"/>
      <c r="F70" s="209"/>
      <c r="G70" s="210">
        <v>2019</v>
      </c>
      <c r="H70" s="210"/>
      <c r="I70" s="210"/>
      <c r="J70" s="210">
        <v>2018</v>
      </c>
      <c r="K70" s="210"/>
      <c r="L70" s="210"/>
    </row>
    <row r="71" spans="1:12" ht="16.95" customHeight="1" x14ac:dyDescent="0.2">
      <c r="A71" s="208"/>
      <c r="B71" s="208"/>
      <c r="C71" s="208"/>
      <c r="D71" s="220" t="s">
        <v>174</v>
      </c>
      <c r="E71" s="220" t="s">
        <v>323</v>
      </c>
      <c r="F71" s="220" t="s">
        <v>324</v>
      </c>
      <c r="G71" s="222" t="s">
        <v>174</v>
      </c>
      <c r="H71" s="220" t="s">
        <v>323</v>
      </c>
      <c r="I71" s="220" t="s">
        <v>324</v>
      </c>
      <c r="J71" s="222" t="s">
        <v>174</v>
      </c>
      <c r="K71" s="220" t="s">
        <v>323</v>
      </c>
      <c r="L71" s="220" t="s">
        <v>324</v>
      </c>
    </row>
    <row r="72" spans="1:12" ht="12" customHeight="1" x14ac:dyDescent="0.2">
      <c r="A72" s="208"/>
      <c r="B72" s="208"/>
      <c r="C72" s="208"/>
      <c r="D72" s="221"/>
      <c r="E72" s="221"/>
      <c r="F72" s="221"/>
      <c r="G72" s="223"/>
      <c r="H72" s="221"/>
      <c r="I72" s="221"/>
      <c r="J72" s="223"/>
      <c r="K72" s="221"/>
      <c r="L72" s="221"/>
    </row>
    <row r="73" spans="1:12" ht="16.2" customHeight="1" x14ac:dyDescent="0.3">
      <c r="A73" s="148" t="s">
        <v>176</v>
      </c>
      <c r="B73" s="148" t="s">
        <v>176</v>
      </c>
      <c r="C73" s="177" t="s">
        <v>325</v>
      </c>
      <c r="D73" s="178">
        <v>79</v>
      </c>
      <c r="E73" s="179">
        <v>0.28811797</v>
      </c>
      <c r="F73" s="150">
        <v>7.1536150000000007E-2</v>
      </c>
      <c r="G73" s="180">
        <v>86</v>
      </c>
      <c r="H73" s="179">
        <v>0.25346721999999999</v>
      </c>
      <c r="I73" s="150">
        <v>7.4740100000000004E-2</v>
      </c>
      <c r="J73" s="180">
        <v>134</v>
      </c>
      <c r="K73" s="179">
        <v>0.30540847999999998</v>
      </c>
      <c r="L73" s="150">
        <v>0.12232868</v>
      </c>
    </row>
    <row r="74" spans="1:12" ht="16.2" customHeight="1" x14ac:dyDescent="0.3">
      <c r="A74" s="148" t="s">
        <v>176</v>
      </c>
      <c r="B74" s="148" t="s">
        <v>176</v>
      </c>
      <c r="C74" s="177" t="s">
        <v>326</v>
      </c>
      <c r="D74" s="178">
        <v>78</v>
      </c>
      <c r="E74" s="179">
        <v>0.28362614000000003</v>
      </c>
      <c r="F74" s="150">
        <v>7.0420880000000005E-2</v>
      </c>
      <c r="G74" s="180">
        <v>86</v>
      </c>
      <c r="H74" s="179">
        <v>0.25608904999999998</v>
      </c>
      <c r="I74" s="150">
        <v>7.5513200000000003E-2</v>
      </c>
      <c r="J74" s="180">
        <v>122</v>
      </c>
      <c r="K74" s="179">
        <v>0.27479167999999998</v>
      </c>
      <c r="L74" s="150">
        <v>0.11006538</v>
      </c>
    </row>
    <row r="75" spans="1:12" ht="16.2" customHeight="1" x14ac:dyDescent="0.3">
      <c r="A75" s="148" t="s">
        <v>176</v>
      </c>
      <c r="B75" s="148" t="s">
        <v>176</v>
      </c>
      <c r="C75" s="177" t="s">
        <v>327</v>
      </c>
      <c r="D75" s="178">
        <v>111</v>
      </c>
      <c r="E75" s="179">
        <v>0.40860583</v>
      </c>
      <c r="F75" s="150">
        <v>0.10145179999999999</v>
      </c>
      <c r="G75" s="180">
        <v>150</v>
      </c>
      <c r="H75" s="179">
        <v>0.45645887000000002</v>
      </c>
      <c r="I75" s="150">
        <v>0.13459641999999999</v>
      </c>
      <c r="J75" s="180">
        <v>168</v>
      </c>
      <c r="K75" s="179">
        <v>0.38609318999999998</v>
      </c>
      <c r="L75" s="150">
        <v>0.15464622</v>
      </c>
    </row>
    <row r="76" spans="1:12" ht="16.2" customHeight="1" x14ac:dyDescent="0.3">
      <c r="A76" s="148" t="s">
        <v>176</v>
      </c>
      <c r="B76" s="148" t="s">
        <v>176</v>
      </c>
      <c r="C76" s="177" t="s">
        <v>328</v>
      </c>
      <c r="D76" s="178">
        <v>4</v>
      </c>
      <c r="E76" s="179">
        <v>1.2929039999999999E-2</v>
      </c>
      <c r="F76" s="150">
        <v>3.2101199999999999E-3</v>
      </c>
      <c r="G76" s="180">
        <v>8</v>
      </c>
      <c r="H76" s="179">
        <v>2.2887089999999999E-2</v>
      </c>
      <c r="I76" s="150">
        <v>6.7487399999999996E-3</v>
      </c>
      <c r="J76" s="180">
        <v>11</v>
      </c>
      <c r="K76" s="179">
        <v>2.4597810000000001E-2</v>
      </c>
      <c r="L76" s="150">
        <v>9.8524400000000005E-3</v>
      </c>
    </row>
    <row r="77" spans="1:12" ht="16.2" customHeight="1" x14ac:dyDescent="0.3">
      <c r="A77" s="148" t="s">
        <v>176</v>
      </c>
      <c r="B77" s="148" t="s">
        <v>176</v>
      </c>
      <c r="C77" s="177" t="s">
        <v>329</v>
      </c>
      <c r="D77" s="178">
        <v>2</v>
      </c>
      <c r="E77" s="179">
        <v>6.7210100000000004E-3</v>
      </c>
      <c r="F77" s="150">
        <v>1.6687399999999999E-3</v>
      </c>
      <c r="G77" s="180">
        <v>4</v>
      </c>
      <c r="H77" s="179">
        <v>1.109776E-2</v>
      </c>
      <c r="I77" s="150">
        <v>3.2724099999999999E-3</v>
      </c>
      <c r="J77" s="180">
        <v>4</v>
      </c>
      <c r="K77" s="179">
        <v>9.1088300000000001E-3</v>
      </c>
      <c r="L77" s="150">
        <v>3.6484600000000001E-3</v>
      </c>
    </row>
    <row r="78" spans="1:12" ht="16.2" customHeight="1" x14ac:dyDescent="0.3">
      <c r="A78" s="148" t="s">
        <v>176</v>
      </c>
      <c r="B78" s="211" t="s">
        <v>182</v>
      </c>
      <c r="C78" s="211"/>
      <c r="D78" s="152">
        <v>274</v>
      </c>
      <c r="E78" s="153">
        <v>1</v>
      </c>
      <c r="F78" s="153">
        <v>0.24828769000000001</v>
      </c>
      <c r="G78" s="154">
        <v>334</v>
      </c>
      <c r="H78" s="153">
        <v>1</v>
      </c>
      <c r="I78" s="153">
        <v>0.29487086000000001</v>
      </c>
      <c r="J78" s="154">
        <v>439</v>
      </c>
      <c r="K78" s="153">
        <v>1</v>
      </c>
      <c r="L78" s="153">
        <v>0.40054118</v>
      </c>
    </row>
    <row r="79" spans="1:12" ht="16.2" customHeight="1" x14ac:dyDescent="0.3">
      <c r="A79" s="148" t="s">
        <v>176</v>
      </c>
      <c r="B79" s="148" t="s">
        <v>176</v>
      </c>
      <c r="C79" s="148" t="s">
        <v>342</v>
      </c>
      <c r="D79" s="149">
        <v>754</v>
      </c>
      <c r="E79" s="149" t="s">
        <v>184</v>
      </c>
      <c r="F79" s="150">
        <v>0.66190652000000005</v>
      </c>
      <c r="G79" s="151">
        <v>721</v>
      </c>
      <c r="H79" s="149" t="s">
        <v>184</v>
      </c>
      <c r="I79" s="150">
        <v>0.63023412999999995</v>
      </c>
      <c r="J79" s="151">
        <v>574</v>
      </c>
      <c r="K79" s="149" t="s">
        <v>184</v>
      </c>
      <c r="L79" s="150">
        <v>0.51542213999999997</v>
      </c>
    </row>
    <row r="80" spans="1:12" ht="16.2" customHeight="1" x14ac:dyDescent="0.3">
      <c r="A80" s="148" t="s">
        <v>176</v>
      </c>
      <c r="B80" s="148" t="s">
        <v>176</v>
      </c>
      <c r="C80" s="148" t="s">
        <v>343</v>
      </c>
      <c r="D80" s="149">
        <v>53</v>
      </c>
      <c r="E80" s="149" t="s">
        <v>184</v>
      </c>
      <c r="F80" s="150">
        <v>4.7430649999999998E-2</v>
      </c>
      <c r="G80" s="151">
        <v>58</v>
      </c>
      <c r="H80" s="149" t="s">
        <v>184</v>
      </c>
      <c r="I80" s="150">
        <v>5.2693539999999997E-2</v>
      </c>
      <c r="J80" s="151">
        <v>58</v>
      </c>
      <c r="K80" s="149" t="s">
        <v>184</v>
      </c>
      <c r="L80" s="150">
        <v>5.5423979999999998E-2</v>
      </c>
    </row>
    <row r="81" spans="1:12" ht="16.2" customHeight="1" x14ac:dyDescent="0.3">
      <c r="A81" s="148" t="s">
        <v>176</v>
      </c>
      <c r="B81" s="148" t="s">
        <v>176</v>
      </c>
      <c r="C81" s="148" t="s">
        <v>344</v>
      </c>
      <c r="D81" s="149">
        <v>47</v>
      </c>
      <c r="E81" s="149" t="s">
        <v>184</v>
      </c>
      <c r="F81" s="150">
        <v>4.2375139999999999E-2</v>
      </c>
      <c r="G81" s="151">
        <v>25</v>
      </c>
      <c r="H81" s="149" t="s">
        <v>184</v>
      </c>
      <c r="I81" s="150">
        <v>2.2201470000000001E-2</v>
      </c>
      <c r="J81" s="151">
        <v>31</v>
      </c>
      <c r="K81" s="149" t="s">
        <v>184</v>
      </c>
      <c r="L81" s="150">
        <v>2.8612700000000001E-2</v>
      </c>
    </row>
    <row r="82" spans="1:12" ht="16.2" customHeight="1" x14ac:dyDescent="0.3">
      <c r="A82" s="148" t="s">
        <v>176</v>
      </c>
      <c r="B82" s="212" t="s">
        <v>185</v>
      </c>
      <c r="C82" s="212"/>
      <c r="D82" s="157">
        <v>1128</v>
      </c>
      <c r="E82" s="156">
        <v>1</v>
      </c>
      <c r="F82" s="156">
        <v>1</v>
      </c>
      <c r="G82" s="158">
        <v>1138</v>
      </c>
      <c r="H82" s="156">
        <v>1</v>
      </c>
      <c r="I82" s="156">
        <v>1</v>
      </c>
      <c r="J82" s="158">
        <v>1102</v>
      </c>
      <c r="K82" s="156">
        <v>1</v>
      </c>
      <c r="L82" s="156">
        <v>1</v>
      </c>
    </row>
    <row r="84" spans="1:12" ht="16.2" customHeight="1" x14ac:dyDescent="0.3">
      <c r="A84" s="207" t="s">
        <v>348</v>
      </c>
      <c r="B84" s="207"/>
      <c r="C84" s="207"/>
      <c r="D84" s="209">
        <v>2020</v>
      </c>
      <c r="E84" s="209"/>
      <c r="F84" s="209"/>
      <c r="G84" s="210">
        <v>2019</v>
      </c>
      <c r="H84" s="210"/>
      <c r="I84" s="210"/>
      <c r="J84" s="210">
        <v>2018</v>
      </c>
      <c r="K84" s="210"/>
      <c r="L84" s="210"/>
    </row>
    <row r="85" spans="1:12" ht="16.95" customHeight="1" x14ac:dyDescent="0.2">
      <c r="A85" s="208"/>
      <c r="B85" s="208"/>
      <c r="C85" s="208"/>
      <c r="D85" s="220" t="s">
        <v>174</v>
      </c>
      <c r="E85" s="220" t="s">
        <v>323</v>
      </c>
      <c r="F85" s="220" t="s">
        <v>324</v>
      </c>
      <c r="G85" s="222" t="s">
        <v>174</v>
      </c>
      <c r="H85" s="220" t="s">
        <v>323</v>
      </c>
      <c r="I85" s="220" t="s">
        <v>324</v>
      </c>
      <c r="J85" s="222" t="s">
        <v>174</v>
      </c>
      <c r="K85" s="220" t="s">
        <v>323</v>
      </c>
      <c r="L85" s="220" t="s">
        <v>324</v>
      </c>
    </row>
    <row r="86" spans="1:12" ht="12" customHeight="1" x14ac:dyDescent="0.2">
      <c r="A86" s="208"/>
      <c r="B86" s="208"/>
      <c r="C86" s="208"/>
      <c r="D86" s="221"/>
      <c r="E86" s="221"/>
      <c r="F86" s="221"/>
      <c r="G86" s="223"/>
      <c r="H86" s="221"/>
      <c r="I86" s="221"/>
      <c r="J86" s="223"/>
      <c r="K86" s="221"/>
      <c r="L86" s="221"/>
    </row>
    <row r="87" spans="1:12" ht="16.2" customHeight="1" x14ac:dyDescent="0.3">
      <c r="A87" s="148" t="s">
        <v>176</v>
      </c>
      <c r="B87" s="148" t="s">
        <v>176</v>
      </c>
      <c r="C87" s="177" t="s">
        <v>325</v>
      </c>
      <c r="D87" s="178">
        <v>44</v>
      </c>
      <c r="E87" s="179">
        <v>0.22407173</v>
      </c>
      <c r="F87" s="150">
        <v>3.8929060000000001E-2</v>
      </c>
      <c r="G87" s="180">
        <v>54</v>
      </c>
      <c r="H87" s="179">
        <v>0.19477631000000001</v>
      </c>
      <c r="I87" s="150">
        <v>4.6470030000000002E-2</v>
      </c>
      <c r="J87" s="180">
        <v>69</v>
      </c>
      <c r="K87" s="179">
        <v>0.20674492999999999</v>
      </c>
      <c r="L87" s="150">
        <v>6.2015300000000002E-2</v>
      </c>
    </row>
    <row r="88" spans="1:12" ht="16.2" customHeight="1" x14ac:dyDescent="0.3">
      <c r="A88" s="148" t="s">
        <v>176</v>
      </c>
      <c r="B88" s="148" t="s">
        <v>176</v>
      </c>
      <c r="C88" s="177" t="s">
        <v>326</v>
      </c>
      <c r="D88" s="178">
        <v>37</v>
      </c>
      <c r="E88" s="179">
        <v>0.19530042</v>
      </c>
      <c r="F88" s="150">
        <v>3.3930479999999999E-2</v>
      </c>
      <c r="G88" s="180">
        <v>46</v>
      </c>
      <c r="H88" s="179">
        <v>0.17563717000000001</v>
      </c>
      <c r="I88" s="150">
        <v>4.1903780000000002E-2</v>
      </c>
      <c r="J88" s="180">
        <v>63</v>
      </c>
      <c r="K88" s="179">
        <v>0.19757283</v>
      </c>
      <c r="L88" s="150">
        <v>5.9264039999999997E-2</v>
      </c>
    </row>
    <row r="89" spans="1:12" ht="16.2" customHeight="1" x14ac:dyDescent="0.3">
      <c r="A89" s="148" t="s">
        <v>176</v>
      </c>
      <c r="B89" s="148" t="s">
        <v>176</v>
      </c>
      <c r="C89" s="177" t="s">
        <v>327</v>
      </c>
      <c r="D89" s="178">
        <v>106</v>
      </c>
      <c r="E89" s="179">
        <v>0.55990066000000005</v>
      </c>
      <c r="F89" s="150">
        <v>9.7274239999999998E-2</v>
      </c>
      <c r="G89" s="180">
        <v>162</v>
      </c>
      <c r="H89" s="179">
        <v>0.61093967999999998</v>
      </c>
      <c r="I89" s="150">
        <v>0.14575890999999999</v>
      </c>
      <c r="J89" s="180">
        <v>182</v>
      </c>
      <c r="K89" s="179">
        <v>0.56113577999999997</v>
      </c>
      <c r="L89" s="150">
        <v>0.16831853999999999</v>
      </c>
    </row>
    <row r="90" spans="1:12" ht="16.2" customHeight="1" x14ac:dyDescent="0.3">
      <c r="A90" s="148" t="s">
        <v>176</v>
      </c>
      <c r="B90" s="148" t="s">
        <v>176</v>
      </c>
      <c r="C90" s="177" t="s">
        <v>328</v>
      </c>
      <c r="D90" s="178">
        <v>3</v>
      </c>
      <c r="E90" s="179">
        <v>1.6061300000000001E-2</v>
      </c>
      <c r="F90" s="150">
        <v>2.7904100000000001E-3</v>
      </c>
      <c r="G90" s="180">
        <v>4</v>
      </c>
      <c r="H90" s="179">
        <v>1.4988990000000001E-2</v>
      </c>
      <c r="I90" s="150">
        <v>3.5761E-3</v>
      </c>
      <c r="J90" s="180">
        <v>7</v>
      </c>
      <c r="K90" s="179">
        <v>2.1605989999999999E-2</v>
      </c>
      <c r="L90" s="150">
        <v>6.4809400000000001E-3</v>
      </c>
    </row>
    <row r="91" spans="1:12" ht="16.2" customHeight="1" x14ac:dyDescent="0.3">
      <c r="A91" s="148" t="s">
        <v>176</v>
      </c>
      <c r="B91" s="148" t="s">
        <v>176</v>
      </c>
      <c r="C91" s="177" t="s">
        <v>329</v>
      </c>
      <c r="D91" s="178">
        <v>1</v>
      </c>
      <c r="E91" s="179">
        <v>4.6658899999999998E-3</v>
      </c>
      <c r="F91" s="150">
        <v>8.1063000000000001E-4</v>
      </c>
      <c r="G91" s="180">
        <v>1</v>
      </c>
      <c r="H91" s="179">
        <v>3.6578499999999998E-3</v>
      </c>
      <c r="I91" s="150">
        <v>8.7270000000000002E-4</v>
      </c>
      <c r="J91" s="180">
        <v>4</v>
      </c>
      <c r="K91" s="179">
        <v>1.2940460000000001E-2</v>
      </c>
      <c r="L91" s="150">
        <v>3.8816300000000001E-3</v>
      </c>
    </row>
    <row r="92" spans="1:12" ht="16.2" customHeight="1" x14ac:dyDescent="0.3">
      <c r="A92" s="148" t="s">
        <v>176</v>
      </c>
      <c r="B92" s="211" t="s">
        <v>182</v>
      </c>
      <c r="C92" s="211"/>
      <c r="D92" s="152">
        <v>191</v>
      </c>
      <c r="E92" s="153">
        <v>1</v>
      </c>
      <c r="F92" s="153">
        <v>0.17373483000000001</v>
      </c>
      <c r="G92" s="154">
        <v>267</v>
      </c>
      <c r="H92" s="153">
        <v>1</v>
      </c>
      <c r="I92" s="153">
        <v>0.23858151</v>
      </c>
      <c r="J92" s="154">
        <v>325</v>
      </c>
      <c r="K92" s="153">
        <v>1</v>
      </c>
      <c r="L92" s="153">
        <v>0.29996044999999999</v>
      </c>
    </row>
    <row r="93" spans="1:12" ht="16.2" customHeight="1" x14ac:dyDescent="0.3">
      <c r="A93" s="148" t="s">
        <v>176</v>
      </c>
      <c r="B93" s="148" t="s">
        <v>176</v>
      </c>
      <c r="C93" s="148" t="s">
        <v>342</v>
      </c>
      <c r="D93" s="149">
        <v>765</v>
      </c>
      <c r="E93" s="149" t="s">
        <v>184</v>
      </c>
      <c r="F93" s="150">
        <v>0.67486533999999998</v>
      </c>
      <c r="G93" s="151">
        <v>730</v>
      </c>
      <c r="H93" s="149" t="s">
        <v>184</v>
      </c>
      <c r="I93" s="150">
        <v>0.63993144999999996</v>
      </c>
      <c r="J93" s="151">
        <v>560</v>
      </c>
      <c r="K93" s="149" t="s">
        <v>184</v>
      </c>
      <c r="L93" s="150">
        <v>0.50457956000000004</v>
      </c>
    </row>
    <row r="94" spans="1:12" ht="16.2" customHeight="1" x14ac:dyDescent="0.3">
      <c r="A94" s="148" t="s">
        <v>176</v>
      </c>
      <c r="B94" s="148" t="s">
        <v>176</v>
      </c>
      <c r="C94" s="148" t="s">
        <v>343</v>
      </c>
      <c r="D94" s="149">
        <v>40</v>
      </c>
      <c r="E94" s="149" t="s">
        <v>184</v>
      </c>
      <c r="F94" s="150">
        <v>3.5475079999999999E-2</v>
      </c>
      <c r="G94" s="151">
        <v>45</v>
      </c>
      <c r="H94" s="149" t="s">
        <v>184</v>
      </c>
      <c r="I94" s="150">
        <v>4.1171039999999999E-2</v>
      </c>
      <c r="J94" s="151">
        <v>55</v>
      </c>
      <c r="K94" s="149" t="s">
        <v>184</v>
      </c>
      <c r="L94" s="150">
        <v>5.1552720000000003E-2</v>
      </c>
    </row>
    <row r="95" spans="1:12" ht="16.2" customHeight="1" x14ac:dyDescent="0.3">
      <c r="A95" s="148" t="s">
        <v>176</v>
      </c>
      <c r="B95" s="148" t="s">
        <v>176</v>
      </c>
      <c r="C95" s="148" t="s">
        <v>344</v>
      </c>
      <c r="D95" s="149">
        <v>130</v>
      </c>
      <c r="E95" s="149" t="s">
        <v>184</v>
      </c>
      <c r="F95" s="150">
        <v>0.11592474999999999</v>
      </c>
      <c r="G95" s="151">
        <v>90</v>
      </c>
      <c r="H95" s="149" t="s">
        <v>184</v>
      </c>
      <c r="I95" s="150">
        <v>8.0315990000000004E-2</v>
      </c>
      <c r="J95" s="151">
        <v>159</v>
      </c>
      <c r="K95" s="149" t="s">
        <v>184</v>
      </c>
      <c r="L95" s="150">
        <v>0.14390728</v>
      </c>
    </row>
    <row r="96" spans="1:12" ht="16.2" customHeight="1" x14ac:dyDescent="0.3">
      <c r="A96" s="148" t="s">
        <v>176</v>
      </c>
      <c r="B96" s="212" t="s">
        <v>185</v>
      </c>
      <c r="C96" s="212"/>
      <c r="D96" s="157">
        <v>1126</v>
      </c>
      <c r="E96" s="156">
        <v>1</v>
      </c>
      <c r="F96" s="156">
        <v>1</v>
      </c>
      <c r="G96" s="158">
        <v>1132</v>
      </c>
      <c r="H96" s="156">
        <v>1</v>
      </c>
      <c r="I96" s="156">
        <v>1</v>
      </c>
      <c r="J96" s="158">
        <v>1099</v>
      </c>
      <c r="K96" s="156">
        <v>1</v>
      </c>
      <c r="L96" s="156">
        <v>1</v>
      </c>
    </row>
    <row r="98" spans="1:1" ht="16.2" customHeight="1" x14ac:dyDescent="0.3">
      <c r="A98" s="145" t="s">
        <v>170</v>
      </c>
    </row>
    <row r="99" spans="1:1" ht="16.2" customHeight="1" x14ac:dyDescent="0.3">
      <c r="A99" s="145" t="s">
        <v>187</v>
      </c>
    </row>
    <row r="100" spans="1:1" ht="16.2" customHeight="1" x14ac:dyDescent="0.3">
      <c r="A100" s="145" t="s">
        <v>172</v>
      </c>
    </row>
  </sheetData>
  <mergeCells count="110">
    <mergeCell ref="B92:C92"/>
    <mergeCell ref="B96:C96"/>
    <mergeCell ref="G85:G86"/>
    <mergeCell ref="H85:H86"/>
    <mergeCell ref="I85:I86"/>
    <mergeCell ref="J85:J86"/>
    <mergeCell ref="K85:K86"/>
    <mergeCell ref="L85:L86"/>
    <mergeCell ref="L71:L72"/>
    <mergeCell ref="B78:C78"/>
    <mergeCell ref="B82:C82"/>
    <mergeCell ref="A84:C86"/>
    <mergeCell ref="D84:F84"/>
    <mergeCell ref="G84:I84"/>
    <mergeCell ref="J84:L84"/>
    <mergeCell ref="D85:D86"/>
    <mergeCell ref="E85:E86"/>
    <mergeCell ref="F85:F86"/>
    <mergeCell ref="F71:F72"/>
    <mergeCell ref="G71:G72"/>
    <mergeCell ref="H71:H72"/>
    <mergeCell ref="I71:I72"/>
    <mergeCell ref="J71:J72"/>
    <mergeCell ref="K71:K72"/>
    <mergeCell ref="B64:C64"/>
    <mergeCell ref="B68:C68"/>
    <mergeCell ref="A70:C72"/>
    <mergeCell ref="D70:F70"/>
    <mergeCell ref="G70:I70"/>
    <mergeCell ref="J70:L70"/>
    <mergeCell ref="D71:D72"/>
    <mergeCell ref="E71:E72"/>
    <mergeCell ref="E57:E58"/>
    <mergeCell ref="F57:F58"/>
    <mergeCell ref="G57:G58"/>
    <mergeCell ref="H57:H58"/>
    <mergeCell ref="I57:I58"/>
    <mergeCell ref="J57:J58"/>
    <mergeCell ref="J43:J44"/>
    <mergeCell ref="K43:K44"/>
    <mergeCell ref="L43:L44"/>
    <mergeCell ref="B50:C50"/>
    <mergeCell ref="B54:C54"/>
    <mergeCell ref="A56:C58"/>
    <mergeCell ref="D56:F56"/>
    <mergeCell ref="G56:I56"/>
    <mergeCell ref="J56:L56"/>
    <mergeCell ref="D57:D58"/>
    <mergeCell ref="A42:C44"/>
    <mergeCell ref="D42:F42"/>
    <mergeCell ref="G42:I42"/>
    <mergeCell ref="J42:L42"/>
    <mergeCell ref="D43:D44"/>
    <mergeCell ref="E43:E44"/>
    <mergeCell ref="F43:F44"/>
    <mergeCell ref="G43:G44"/>
    <mergeCell ref="H43:H44"/>
    <mergeCell ref="I43:I44"/>
    <mergeCell ref="K57:K58"/>
    <mergeCell ref="L57:L58"/>
    <mergeCell ref="I29:I30"/>
    <mergeCell ref="J29:J30"/>
    <mergeCell ref="K29:K30"/>
    <mergeCell ref="L29:L30"/>
    <mergeCell ref="B36:C36"/>
    <mergeCell ref="B40:C40"/>
    <mergeCell ref="A26:H26"/>
    <mergeCell ref="A28:C30"/>
    <mergeCell ref="D28:F28"/>
    <mergeCell ref="G28:I28"/>
    <mergeCell ref="J28:L28"/>
    <mergeCell ref="D29:D30"/>
    <mergeCell ref="E29:E30"/>
    <mergeCell ref="F29:F30"/>
    <mergeCell ref="G29:G30"/>
    <mergeCell ref="H29:H30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A17:C18"/>
    <mergeCell ref="D17:F17"/>
    <mergeCell ref="G17:H17"/>
    <mergeCell ref="D18:E18"/>
    <mergeCell ref="B19:C19"/>
    <mergeCell ref="D19:E19"/>
    <mergeCell ref="I4:I5"/>
    <mergeCell ref="J4:J5"/>
    <mergeCell ref="K4:K5"/>
    <mergeCell ref="L4:L5"/>
    <mergeCell ref="B11:C11"/>
    <mergeCell ref="B15:C15"/>
    <mergeCell ref="A1:D1"/>
    <mergeCell ref="A3:C5"/>
    <mergeCell ref="D3:F3"/>
    <mergeCell ref="G3:I3"/>
    <mergeCell ref="J3:L3"/>
    <mergeCell ref="D4:D5"/>
    <mergeCell ref="E4:E5"/>
    <mergeCell ref="F4:F5"/>
    <mergeCell ref="G4:G5"/>
    <mergeCell ref="H4:H5"/>
  </mergeCells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C23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3" width="14.6640625" style="134" bestFit="1" customWidth="1"/>
    <col min="4" max="16384" width="11.5546875" style="134"/>
  </cols>
  <sheetData>
    <row r="1" spans="1:3" ht="22.2" customHeight="1" x14ac:dyDescent="0.35">
      <c r="A1" s="162" t="s">
        <v>349</v>
      </c>
      <c r="B1" s="163"/>
      <c r="C1" s="163"/>
    </row>
    <row r="2" spans="1:3" ht="13.95" customHeight="1" x14ac:dyDescent="0.2">
      <c r="A2" s="163"/>
      <c r="B2" s="163"/>
      <c r="C2" s="163"/>
    </row>
    <row r="3" spans="1:3" ht="48" customHeight="1" x14ac:dyDescent="0.3">
      <c r="A3" s="213" t="s">
        <v>350</v>
      </c>
      <c r="B3" s="213"/>
      <c r="C3" s="213"/>
    </row>
    <row r="4" spans="1:3" ht="16.95" customHeight="1" x14ac:dyDescent="0.2">
      <c r="A4" s="163"/>
      <c r="B4" s="215">
        <v>2020</v>
      </c>
      <c r="C4" s="215"/>
    </row>
    <row r="5" spans="1:3" ht="16.95" customHeight="1" x14ac:dyDescent="0.3">
      <c r="A5" s="163"/>
      <c r="B5" s="164" t="s">
        <v>174</v>
      </c>
      <c r="C5" s="165" t="s">
        <v>175</v>
      </c>
    </row>
    <row r="6" spans="1:3" ht="16.95" customHeight="1" x14ac:dyDescent="0.3">
      <c r="A6" s="148" t="s">
        <v>351</v>
      </c>
      <c r="B6" s="166">
        <v>654</v>
      </c>
      <c r="C6" s="167">
        <v>0.58834766999999999</v>
      </c>
    </row>
    <row r="7" spans="1:3" ht="31.95" customHeight="1" x14ac:dyDescent="0.3">
      <c r="A7" s="148" t="s">
        <v>352</v>
      </c>
      <c r="B7" s="166">
        <v>111</v>
      </c>
      <c r="C7" s="167">
        <v>9.7957950000000002E-2</v>
      </c>
    </row>
    <row r="8" spans="1:3" ht="31.95" customHeight="1" x14ac:dyDescent="0.3">
      <c r="A8" s="148" t="s">
        <v>353</v>
      </c>
      <c r="B8" s="166">
        <v>249</v>
      </c>
      <c r="C8" s="167">
        <v>0.21944970999999999</v>
      </c>
    </row>
    <row r="9" spans="1:3" ht="16.95" customHeight="1" x14ac:dyDescent="0.3">
      <c r="A9" s="148" t="s">
        <v>354</v>
      </c>
      <c r="B9" s="166">
        <v>215</v>
      </c>
      <c r="C9" s="167">
        <v>0.18951520999999999</v>
      </c>
    </row>
    <row r="10" spans="1:3" ht="16.95" customHeight="1" x14ac:dyDescent="0.3">
      <c r="A10" s="148" t="s">
        <v>355</v>
      </c>
      <c r="B10" s="166">
        <v>57</v>
      </c>
      <c r="C10" s="167">
        <v>4.9679460000000002E-2</v>
      </c>
    </row>
    <row r="11" spans="1:3" ht="16.95" customHeight="1" x14ac:dyDescent="0.3">
      <c r="A11" s="148" t="s">
        <v>356</v>
      </c>
      <c r="B11" s="166">
        <v>167</v>
      </c>
      <c r="C11" s="167">
        <v>0.14597319</v>
      </c>
    </row>
    <row r="12" spans="1:3" ht="16.95" customHeight="1" x14ac:dyDescent="0.3">
      <c r="A12" s="148" t="s">
        <v>357</v>
      </c>
      <c r="B12" s="166">
        <v>7</v>
      </c>
      <c r="C12" s="167">
        <v>5.9125899999999997E-3</v>
      </c>
    </row>
    <row r="13" spans="1:3" ht="31.95" customHeight="1" x14ac:dyDescent="0.3">
      <c r="A13" s="148" t="s">
        <v>358</v>
      </c>
      <c r="B13" s="166">
        <v>56</v>
      </c>
      <c r="C13" s="167">
        <v>4.943695E-2</v>
      </c>
    </row>
    <row r="14" spans="1:3" ht="31.95" customHeight="1" x14ac:dyDescent="0.3">
      <c r="A14" s="148" t="s">
        <v>359</v>
      </c>
      <c r="B14" s="166">
        <v>3</v>
      </c>
      <c r="C14" s="167">
        <v>2.5555600000000001E-3</v>
      </c>
    </row>
    <row r="15" spans="1:3" ht="16.95" customHeight="1" x14ac:dyDescent="0.3">
      <c r="A15" s="148" t="s">
        <v>360</v>
      </c>
      <c r="B15" s="166">
        <v>2</v>
      </c>
      <c r="C15" s="167">
        <v>1.7769400000000001E-3</v>
      </c>
    </row>
    <row r="16" spans="1:3" ht="16.95" customHeight="1" x14ac:dyDescent="0.3">
      <c r="A16" s="148" t="s">
        <v>361</v>
      </c>
      <c r="B16" s="166">
        <v>2</v>
      </c>
      <c r="C16" s="167">
        <v>1.83526E-3</v>
      </c>
    </row>
    <row r="17" spans="1:3" ht="16.95" customHeight="1" x14ac:dyDescent="0.3">
      <c r="A17" s="168" t="s">
        <v>362</v>
      </c>
      <c r="B17" s="169">
        <v>47</v>
      </c>
      <c r="C17" s="170">
        <v>4.2154839999999999E-2</v>
      </c>
    </row>
    <row r="18" spans="1:3" ht="31.95" customHeight="1" x14ac:dyDescent="0.3">
      <c r="A18" s="171" t="s">
        <v>211</v>
      </c>
      <c r="B18" s="157">
        <v>1122</v>
      </c>
      <c r="C18" s="155" t="s">
        <v>184</v>
      </c>
    </row>
    <row r="20" spans="1:3" ht="13.95" customHeight="1" x14ac:dyDescent="0.2">
      <c r="A20" s="163"/>
      <c r="B20" s="163"/>
      <c r="C20" s="163"/>
    </row>
    <row r="21" spans="1:3" ht="16.2" customHeight="1" x14ac:dyDescent="0.3">
      <c r="A21" s="216" t="s">
        <v>217</v>
      </c>
      <c r="B21" s="216"/>
      <c r="C21" s="216"/>
    </row>
    <row r="22" spans="1:3" ht="43.95" customHeight="1" x14ac:dyDescent="0.3">
      <c r="A22" s="216" t="s">
        <v>363</v>
      </c>
      <c r="B22" s="216"/>
      <c r="C22" s="216"/>
    </row>
    <row r="23" spans="1:3" ht="16.2" customHeight="1" x14ac:dyDescent="0.3">
      <c r="A23" s="216" t="s">
        <v>218</v>
      </c>
      <c r="B23" s="216"/>
      <c r="C23" s="216"/>
    </row>
  </sheetData>
  <mergeCells count="5">
    <mergeCell ref="A3:C3"/>
    <mergeCell ref="B4:C4"/>
    <mergeCell ref="A21:C21"/>
    <mergeCell ref="A22:C22"/>
    <mergeCell ref="A23:C23"/>
  </mergeCell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C20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3" width="14.6640625" style="134" bestFit="1" customWidth="1"/>
    <col min="4" max="16384" width="11.5546875" style="134"/>
  </cols>
  <sheetData>
    <row r="1" spans="1:3" ht="22.2" customHeight="1" x14ac:dyDescent="0.35">
      <c r="A1" s="162" t="s">
        <v>349</v>
      </c>
      <c r="B1" s="163"/>
      <c r="C1" s="163"/>
    </row>
    <row r="2" spans="1:3" ht="13.95" customHeight="1" x14ac:dyDescent="0.2">
      <c r="A2" s="163"/>
      <c r="B2" s="163"/>
      <c r="C2" s="163"/>
    </row>
    <row r="3" spans="1:3" ht="48" customHeight="1" x14ac:dyDescent="0.3">
      <c r="A3" s="213" t="s">
        <v>364</v>
      </c>
      <c r="B3" s="213"/>
      <c r="C3" s="213"/>
    </row>
    <row r="4" spans="1:3" ht="16.95" customHeight="1" x14ac:dyDescent="0.2">
      <c r="A4" s="163"/>
      <c r="B4" s="215">
        <v>2020</v>
      </c>
      <c r="C4" s="215"/>
    </row>
    <row r="5" spans="1:3" ht="16.95" customHeight="1" x14ac:dyDescent="0.3">
      <c r="A5" s="163"/>
      <c r="B5" s="164" t="s">
        <v>174</v>
      </c>
      <c r="C5" s="165" t="s">
        <v>175</v>
      </c>
    </row>
    <row r="6" spans="1:3" ht="16.95" customHeight="1" x14ac:dyDescent="0.3">
      <c r="A6" s="148" t="s">
        <v>365</v>
      </c>
      <c r="B6" s="166">
        <v>920</v>
      </c>
      <c r="C6" s="167">
        <v>0.82358469000000001</v>
      </c>
    </row>
    <row r="7" spans="1:3" ht="31.95" customHeight="1" x14ac:dyDescent="0.3">
      <c r="A7" s="148" t="s">
        <v>366</v>
      </c>
      <c r="B7" s="166">
        <v>86</v>
      </c>
      <c r="C7" s="167">
        <v>7.8230359999999999E-2</v>
      </c>
    </row>
    <row r="8" spans="1:3" ht="16.95" customHeight="1" x14ac:dyDescent="0.3">
      <c r="A8" s="148" t="s">
        <v>354</v>
      </c>
      <c r="B8" s="166">
        <v>58</v>
      </c>
      <c r="C8" s="167">
        <v>5.2701199999999997E-2</v>
      </c>
    </row>
    <row r="9" spans="1:3" ht="16.95" customHeight="1" x14ac:dyDescent="0.3">
      <c r="A9" s="148" t="s">
        <v>367</v>
      </c>
      <c r="B9" s="166">
        <v>4</v>
      </c>
      <c r="C9" s="167">
        <v>3.9883200000000001E-3</v>
      </c>
    </row>
    <row r="10" spans="1:3" ht="16.95" customHeight="1" x14ac:dyDescent="0.3">
      <c r="A10" s="148" t="s">
        <v>356</v>
      </c>
      <c r="B10" s="166">
        <v>54</v>
      </c>
      <c r="C10" s="167">
        <v>4.9221939999999999E-2</v>
      </c>
    </row>
    <row r="11" spans="1:3" ht="16.95" customHeight="1" x14ac:dyDescent="0.3">
      <c r="A11" s="148" t="s">
        <v>357</v>
      </c>
      <c r="B11" s="166">
        <v>4</v>
      </c>
      <c r="C11" s="167">
        <v>3.57983E-3</v>
      </c>
    </row>
    <row r="12" spans="1:3" ht="16.95" customHeight="1" x14ac:dyDescent="0.3">
      <c r="A12" s="148" t="s">
        <v>368</v>
      </c>
      <c r="B12" s="166">
        <v>1</v>
      </c>
      <c r="C12" s="167">
        <v>9.2993999999999998E-4</v>
      </c>
    </row>
    <row r="13" spans="1:3" ht="31.95" customHeight="1" x14ac:dyDescent="0.3">
      <c r="A13" s="148" t="s">
        <v>369</v>
      </c>
      <c r="B13" s="166">
        <v>4</v>
      </c>
      <c r="C13" s="167">
        <v>3.42093E-3</v>
      </c>
    </row>
    <row r="14" spans="1:3" ht="16.95" customHeight="1" x14ac:dyDescent="0.3">
      <c r="A14" s="168" t="s">
        <v>362</v>
      </c>
      <c r="B14" s="169">
        <v>33</v>
      </c>
      <c r="C14" s="170">
        <v>3.0291680000000001E-2</v>
      </c>
    </row>
    <row r="15" spans="1:3" ht="31.95" customHeight="1" x14ac:dyDescent="0.3">
      <c r="A15" s="171" t="s">
        <v>211</v>
      </c>
      <c r="B15" s="157">
        <v>1115</v>
      </c>
      <c r="C15" s="155" t="s">
        <v>184</v>
      </c>
    </row>
    <row r="17" spans="1:3" ht="13.95" customHeight="1" x14ac:dyDescent="0.2">
      <c r="A17" s="163"/>
      <c r="B17" s="163"/>
      <c r="C17" s="163"/>
    </row>
    <row r="18" spans="1:3" ht="16.2" customHeight="1" x14ac:dyDescent="0.3">
      <c r="A18" s="216" t="s">
        <v>217</v>
      </c>
      <c r="B18" s="216"/>
      <c r="C18" s="216"/>
    </row>
    <row r="19" spans="1:3" ht="43.95" customHeight="1" x14ac:dyDescent="0.3">
      <c r="A19" s="216" t="s">
        <v>370</v>
      </c>
      <c r="B19" s="216"/>
      <c r="C19" s="216"/>
    </row>
    <row r="20" spans="1:3" ht="16.2" customHeight="1" x14ac:dyDescent="0.3">
      <c r="A20" s="216" t="s">
        <v>218</v>
      </c>
      <c r="B20" s="216"/>
      <c r="C20" s="216"/>
    </row>
  </sheetData>
  <mergeCells count="5">
    <mergeCell ref="A3:C3"/>
    <mergeCell ref="B4:C4"/>
    <mergeCell ref="A18:C18"/>
    <mergeCell ref="A19:C19"/>
    <mergeCell ref="A20:C20"/>
  </mergeCell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C31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3" width="14.6640625" style="134" bestFit="1" customWidth="1"/>
    <col min="4" max="16384" width="11.5546875" style="134"/>
  </cols>
  <sheetData>
    <row r="1" spans="1:3" ht="22.2" customHeight="1" x14ac:dyDescent="0.35">
      <c r="A1" s="162" t="s">
        <v>349</v>
      </c>
      <c r="B1" s="163"/>
      <c r="C1" s="163"/>
    </row>
    <row r="2" spans="1:3" ht="13.95" customHeight="1" x14ac:dyDescent="0.2">
      <c r="A2" s="163"/>
      <c r="B2" s="163"/>
      <c r="C2" s="163"/>
    </row>
    <row r="3" spans="1:3" ht="48" customHeight="1" x14ac:dyDescent="0.3">
      <c r="A3" s="213" t="s">
        <v>371</v>
      </c>
      <c r="B3" s="213"/>
      <c r="C3" s="213"/>
    </row>
    <row r="4" spans="1:3" ht="16.95" customHeight="1" x14ac:dyDescent="0.2">
      <c r="A4" s="163"/>
      <c r="B4" s="215">
        <v>2020</v>
      </c>
      <c r="C4" s="215"/>
    </row>
    <row r="5" spans="1:3" ht="16.95" customHeight="1" x14ac:dyDescent="0.3">
      <c r="A5" s="163"/>
      <c r="B5" s="164" t="s">
        <v>174</v>
      </c>
      <c r="C5" s="165" t="s">
        <v>175</v>
      </c>
    </row>
    <row r="6" spans="1:3" ht="16.95" customHeight="1" x14ac:dyDescent="0.3">
      <c r="A6" s="148" t="s">
        <v>372</v>
      </c>
      <c r="B6" s="166">
        <v>579</v>
      </c>
      <c r="C6" s="149" t="s">
        <v>184</v>
      </c>
    </row>
    <row r="7" spans="1:3" ht="16.95" customHeight="1" x14ac:dyDescent="0.3">
      <c r="A7" s="148" t="s">
        <v>289</v>
      </c>
      <c r="B7" s="166">
        <v>80</v>
      </c>
      <c r="C7" s="167">
        <v>0.19331844000000001</v>
      </c>
    </row>
    <row r="8" spans="1:3" ht="16.95" customHeight="1" x14ac:dyDescent="0.3">
      <c r="A8" s="148" t="s">
        <v>290</v>
      </c>
      <c r="B8" s="166">
        <v>66</v>
      </c>
      <c r="C8" s="167">
        <v>0.15374259000000001</v>
      </c>
    </row>
    <row r="9" spans="1:3" ht="16.95" customHeight="1" x14ac:dyDescent="0.3">
      <c r="A9" s="148" t="s">
        <v>291</v>
      </c>
      <c r="B9" s="166">
        <v>118</v>
      </c>
      <c r="C9" s="167">
        <v>0.27669787000000001</v>
      </c>
    </row>
    <row r="10" spans="1:3" ht="16.95" customHeight="1" x14ac:dyDescent="0.3">
      <c r="A10" s="148" t="s">
        <v>292</v>
      </c>
      <c r="B10" s="166">
        <v>91</v>
      </c>
      <c r="C10" s="167">
        <v>0.21243796000000001</v>
      </c>
    </row>
    <row r="11" spans="1:3" ht="16.95" customHeight="1" x14ac:dyDescent="0.3">
      <c r="A11" s="148" t="s">
        <v>293</v>
      </c>
      <c r="B11" s="166">
        <v>69</v>
      </c>
      <c r="C11" s="167">
        <v>0.16380314000000001</v>
      </c>
    </row>
    <row r="12" spans="1:3" ht="16.95" customHeight="1" x14ac:dyDescent="0.3">
      <c r="A12" s="168" t="s">
        <v>373</v>
      </c>
      <c r="B12" s="169">
        <v>129</v>
      </c>
      <c r="C12" s="176" t="s">
        <v>184</v>
      </c>
    </row>
    <row r="13" spans="1:3" ht="16.95" customHeight="1" x14ac:dyDescent="0.3">
      <c r="A13" s="171" t="s">
        <v>185</v>
      </c>
      <c r="B13" s="157">
        <v>1132</v>
      </c>
      <c r="C13" s="172">
        <v>1</v>
      </c>
    </row>
    <row r="15" spans="1:3" ht="13.95" customHeight="1" x14ac:dyDescent="0.2">
      <c r="A15" s="163"/>
      <c r="B15" s="163"/>
      <c r="C15" s="163"/>
    </row>
    <row r="16" spans="1:3" ht="48" customHeight="1" x14ac:dyDescent="0.3">
      <c r="A16" s="213" t="s">
        <v>374</v>
      </c>
      <c r="B16" s="213"/>
      <c r="C16" s="213"/>
    </row>
    <row r="17" spans="1:3" ht="16.95" customHeight="1" x14ac:dyDescent="0.2">
      <c r="A17" s="163"/>
      <c r="B17" s="215">
        <v>2020</v>
      </c>
      <c r="C17" s="215"/>
    </row>
    <row r="18" spans="1:3" ht="16.95" customHeight="1" x14ac:dyDescent="0.3">
      <c r="A18" s="163"/>
      <c r="B18" s="164" t="s">
        <v>174</v>
      </c>
      <c r="C18" s="165" t="s">
        <v>175</v>
      </c>
    </row>
    <row r="19" spans="1:3" ht="16.95" customHeight="1" x14ac:dyDescent="0.3">
      <c r="A19" s="148" t="s">
        <v>375</v>
      </c>
      <c r="B19" s="166">
        <v>628</v>
      </c>
      <c r="C19" s="149" t="s">
        <v>184</v>
      </c>
    </row>
    <row r="20" spans="1:3" ht="16.95" customHeight="1" x14ac:dyDescent="0.3">
      <c r="A20" s="148" t="s">
        <v>289</v>
      </c>
      <c r="B20" s="166">
        <v>87</v>
      </c>
      <c r="C20" s="167">
        <v>0.27558041</v>
      </c>
    </row>
    <row r="21" spans="1:3" ht="16.95" customHeight="1" x14ac:dyDescent="0.3">
      <c r="A21" s="148" t="s">
        <v>290</v>
      </c>
      <c r="B21" s="166">
        <v>68</v>
      </c>
      <c r="C21" s="167">
        <v>0.21136808000000001</v>
      </c>
    </row>
    <row r="22" spans="1:3" ht="16.95" customHeight="1" x14ac:dyDescent="0.3">
      <c r="A22" s="148" t="s">
        <v>291</v>
      </c>
      <c r="B22" s="166">
        <v>78</v>
      </c>
      <c r="C22" s="167">
        <v>0.24444178</v>
      </c>
    </row>
    <row r="23" spans="1:3" ht="16.95" customHeight="1" x14ac:dyDescent="0.3">
      <c r="A23" s="148" t="s">
        <v>292</v>
      </c>
      <c r="B23" s="166">
        <v>48</v>
      </c>
      <c r="C23" s="167">
        <v>0.14929629</v>
      </c>
    </row>
    <row r="24" spans="1:3" ht="16.95" customHeight="1" x14ac:dyDescent="0.3">
      <c r="A24" s="148" t="s">
        <v>293</v>
      </c>
      <c r="B24" s="166">
        <v>38</v>
      </c>
      <c r="C24" s="167">
        <v>0.11931344000000001</v>
      </c>
    </row>
    <row r="25" spans="1:3" ht="16.95" customHeight="1" x14ac:dyDescent="0.3">
      <c r="A25" s="168" t="s">
        <v>373</v>
      </c>
      <c r="B25" s="169">
        <v>186</v>
      </c>
      <c r="C25" s="176" t="s">
        <v>184</v>
      </c>
    </row>
    <row r="26" spans="1:3" ht="16.95" customHeight="1" x14ac:dyDescent="0.3">
      <c r="A26" s="171" t="s">
        <v>185</v>
      </c>
      <c r="B26" s="157">
        <v>1133</v>
      </c>
      <c r="C26" s="172">
        <v>1</v>
      </c>
    </row>
    <row r="28" spans="1:3" ht="13.95" customHeight="1" x14ac:dyDescent="0.2">
      <c r="A28" s="163"/>
      <c r="B28" s="163"/>
      <c r="C28" s="163"/>
    </row>
    <row r="29" spans="1:3" ht="16.2" customHeight="1" x14ac:dyDescent="0.3">
      <c r="A29" s="216" t="s">
        <v>217</v>
      </c>
      <c r="B29" s="216"/>
      <c r="C29" s="216"/>
    </row>
    <row r="30" spans="1:3" ht="31.95" customHeight="1" x14ac:dyDescent="0.3">
      <c r="A30" s="216" t="s">
        <v>376</v>
      </c>
      <c r="B30" s="216"/>
      <c r="C30" s="216"/>
    </row>
    <row r="31" spans="1:3" ht="16.2" customHeight="1" x14ac:dyDescent="0.3">
      <c r="A31" s="216" t="s">
        <v>218</v>
      </c>
      <c r="B31" s="216"/>
      <c r="C31" s="216"/>
    </row>
  </sheetData>
  <mergeCells count="7">
    <mergeCell ref="A31:C31"/>
    <mergeCell ref="A3:C3"/>
    <mergeCell ref="B4:C4"/>
    <mergeCell ref="A16:C16"/>
    <mergeCell ref="B17:C17"/>
    <mergeCell ref="A29:C29"/>
    <mergeCell ref="A30:C30"/>
  </mergeCell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D155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2.6640625" style="134" bestFit="1" customWidth="1"/>
    <col min="2" max="2" width="110.6640625" style="134" bestFit="1" customWidth="1"/>
    <col min="3" max="3" width="11.6640625" style="134" bestFit="1" customWidth="1"/>
    <col min="4" max="4" width="8.6640625" style="134" bestFit="1" customWidth="1"/>
    <col min="5" max="16384" width="11.5546875" style="134"/>
  </cols>
  <sheetData>
    <row r="1" spans="1:4" ht="21" customHeight="1" x14ac:dyDescent="0.35">
      <c r="A1" s="229" t="s">
        <v>377</v>
      </c>
      <c r="B1" s="229"/>
      <c r="C1" s="229"/>
      <c r="D1" s="229"/>
    </row>
    <row r="3" spans="1:4" ht="16.2" customHeight="1" x14ac:dyDescent="0.3">
      <c r="A3" s="207" t="s">
        <v>378</v>
      </c>
      <c r="B3" s="207"/>
      <c r="C3" s="220" t="s">
        <v>175</v>
      </c>
      <c r="D3" s="220"/>
    </row>
    <row r="4" spans="1:4" ht="16.2" customHeight="1" x14ac:dyDescent="0.3">
      <c r="A4" s="183" t="s">
        <v>176</v>
      </c>
      <c r="B4" s="148" t="s">
        <v>379</v>
      </c>
      <c r="C4" s="230">
        <v>0.82847037999999995</v>
      </c>
      <c r="D4" s="225"/>
    </row>
    <row r="5" spans="1:4" ht="16.2" customHeight="1" x14ac:dyDescent="0.3">
      <c r="A5" s="183" t="s">
        <v>176</v>
      </c>
      <c r="B5" s="148" t="s">
        <v>380</v>
      </c>
      <c r="C5" s="230">
        <v>7.6038900000000006E-2</v>
      </c>
      <c r="D5" s="225"/>
    </row>
    <row r="6" spans="1:4" ht="16.2" customHeight="1" x14ac:dyDescent="0.3">
      <c r="A6" s="183" t="s">
        <v>176</v>
      </c>
      <c r="B6" s="148" t="s">
        <v>381</v>
      </c>
      <c r="C6" s="230">
        <v>9.5490720000000001E-2</v>
      </c>
      <c r="D6" s="225"/>
    </row>
    <row r="7" spans="1:4" ht="16.2" customHeight="1" x14ac:dyDescent="0.3">
      <c r="A7" s="183" t="s">
        <v>176</v>
      </c>
      <c r="B7" s="171" t="s">
        <v>185</v>
      </c>
      <c r="C7" s="231">
        <v>1</v>
      </c>
      <c r="D7" s="227"/>
    </row>
    <row r="9" spans="1:4" ht="16.2" customHeight="1" x14ac:dyDescent="0.3">
      <c r="A9" s="207" t="s">
        <v>382</v>
      </c>
      <c r="B9" s="207"/>
      <c r="C9" s="220" t="s">
        <v>175</v>
      </c>
      <c r="D9" s="220"/>
    </row>
    <row r="10" spans="1:4" ht="16.2" customHeight="1" x14ac:dyDescent="0.3">
      <c r="A10" s="183" t="s">
        <v>176</v>
      </c>
      <c r="B10" s="148" t="s">
        <v>115</v>
      </c>
      <c r="C10" s="230">
        <v>3.8324419999999998E-2</v>
      </c>
      <c r="D10" s="225"/>
    </row>
    <row r="11" spans="1:4" ht="16.2" customHeight="1" x14ac:dyDescent="0.3">
      <c r="A11" s="183" t="s">
        <v>176</v>
      </c>
      <c r="B11" s="148" t="s">
        <v>118</v>
      </c>
      <c r="C11" s="230">
        <v>5.5258469999999997E-2</v>
      </c>
      <c r="D11" s="225"/>
    </row>
    <row r="12" spans="1:4" ht="16.2" customHeight="1" x14ac:dyDescent="0.3">
      <c r="A12" s="183" t="s">
        <v>176</v>
      </c>
      <c r="B12" s="148" t="s">
        <v>121</v>
      </c>
      <c r="C12" s="230">
        <v>0.12388592</v>
      </c>
      <c r="D12" s="225"/>
    </row>
    <row r="13" spans="1:4" ht="16.2" customHeight="1" x14ac:dyDescent="0.3">
      <c r="A13" s="183" t="s">
        <v>176</v>
      </c>
      <c r="B13" s="148" t="s">
        <v>123</v>
      </c>
      <c r="C13" s="230">
        <v>0.20944742</v>
      </c>
      <c r="D13" s="225"/>
    </row>
    <row r="14" spans="1:4" ht="16.2" customHeight="1" x14ac:dyDescent="0.3">
      <c r="A14" s="183" t="s">
        <v>176</v>
      </c>
      <c r="B14" s="148" t="s">
        <v>125</v>
      </c>
      <c r="C14" s="230">
        <v>0.57308378000000004</v>
      </c>
      <c r="D14" s="225"/>
    </row>
    <row r="15" spans="1:4" ht="16.2" customHeight="1" x14ac:dyDescent="0.3">
      <c r="A15" s="183" t="s">
        <v>176</v>
      </c>
      <c r="B15" s="171" t="s">
        <v>185</v>
      </c>
      <c r="C15" s="231">
        <v>1</v>
      </c>
      <c r="D15" s="227"/>
    </row>
    <row r="17" spans="1:4" ht="16.2" customHeight="1" x14ac:dyDescent="0.3">
      <c r="A17" s="207" t="s">
        <v>383</v>
      </c>
      <c r="B17" s="207"/>
      <c r="C17" s="220" t="s">
        <v>175</v>
      </c>
      <c r="D17" s="220"/>
    </row>
    <row r="18" spans="1:4" ht="16.2" customHeight="1" x14ac:dyDescent="0.3">
      <c r="A18" s="183" t="s">
        <v>176</v>
      </c>
      <c r="B18" s="148" t="s">
        <v>116</v>
      </c>
      <c r="C18" s="230">
        <v>0</v>
      </c>
      <c r="D18" s="225"/>
    </row>
    <row r="19" spans="1:4" ht="16.2" customHeight="1" x14ac:dyDescent="0.3">
      <c r="A19" s="183" t="s">
        <v>176</v>
      </c>
      <c r="B19" s="148" t="s">
        <v>119</v>
      </c>
      <c r="C19" s="230">
        <v>8.8730999999999999E-4</v>
      </c>
      <c r="D19" s="225"/>
    </row>
    <row r="20" spans="1:4" ht="16.2" customHeight="1" x14ac:dyDescent="0.3">
      <c r="A20" s="183" t="s">
        <v>176</v>
      </c>
      <c r="B20" s="148" t="s">
        <v>122</v>
      </c>
      <c r="C20" s="230">
        <v>0.11091392999999999</v>
      </c>
      <c r="D20" s="225"/>
    </row>
    <row r="21" spans="1:4" ht="16.2" customHeight="1" x14ac:dyDescent="0.3">
      <c r="A21" s="183" t="s">
        <v>176</v>
      </c>
      <c r="B21" s="148" t="s">
        <v>124</v>
      </c>
      <c r="C21" s="230">
        <v>0.82431233000000004</v>
      </c>
      <c r="D21" s="225"/>
    </row>
    <row r="22" spans="1:4" ht="16.2" customHeight="1" x14ac:dyDescent="0.3">
      <c r="A22" s="183" t="s">
        <v>176</v>
      </c>
      <c r="B22" s="148" t="s">
        <v>126</v>
      </c>
      <c r="C22" s="230">
        <v>3.8154390000000003E-2</v>
      </c>
      <c r="D22" s="225"/>
    </row>
    <row r="23" spans="1:4" ht="16.2" customHeight="1" x14ac:dyDescent="0.3">
      <c r="A23" s="183" t="s">
        <v>176</v>
      </c>
      <c r="B23" s="148" t="s">
        <v>127</v>
      </c>
      <c r="C23" s="230">
        <v>1.508429E-2</v>
      </c>
      <c r="D23" s="225"/>
    </row>
    <row r="24" spans="1:4" ht="16.2" customHeight="1" x14ac:dyDescent="0.3">
      <c r="A24" s="183" t="s">
        <v>176</v>
      </c>
      <c r="B24" s="148" t="s">
        <v>128</v>
      </c>
      <c r="C24" s="230">
        <v>1.0647739999999999E-2</v>
      </c>
      <c r="D24" s="225"/>
    </row>
    <row r="25" spans="1:4" ht="16.2" customHeight="1" x14ac:dyDescent="0.3">
      <c r="A25" s="183" t="s">
        <v>176</v>
      </c>
      <c r="B25" s="171" t="s">
        <v>185</v>
      </c>
      <c r="C25" s="231">
        <v>1</v>
      </c>
      <c r="D25" s="227"/>
    </row>
    <row r="27" spans="1:4" ht="16.2" customHeight="1" x14ac:dyDescent="0.3">
      <c r="A27" s="207" t="s">
        <v>384</v>
      </c>
      <c r="B27" s="207"/>
      <c r="C27" s="220" t="s">
        <v>175</v>
      </c>
      <c r="D27" s="220"/>
    </row>
    <row r="28" spans="1:4" ht="16.2" customHeight="1" x14ac:dyDescent="0.3">
      <c r="A28" s="183" t="s">
        <v>176</v>
      </c>
      <c r="B28" s="148" t="s">
        <v>385</v>
      </c>
      <c r="C28" s="230">
        <v>0.92225201000000001</v>
      </c>
      <c r="D28" s="225"/>
    </row>
    <row r="29" spans="1:4" ht="16.2" customHeight="1" x14ac:dyDescent="0.3">
      <c r="A29" s="183" t="s">
        <v>176</v>
      </c>
      <c r="B29" s="148" t="s">
        <v>386</v>
      </c>
      <c r="C29" s="230">
        <v>4.4682799999999998E-3</v>
      </c>
      <c r="D29" s="225"/>
    </row>
    <row r="30" spans="1:4" ht="16.2" customHeight="1" x14ac:dyDescent="0.3">
      <c r="A30" s="183" t="s">
        <v>176</v>
      </c>
      <c r="B30" s="148" t="s">
        <v>387</v>
      </c>
      <c r="C30" s="230">
        <v>8.0429000000000004E-3</v>
      </c>
      <c r="D30" s="225"/>
    </row>
    <row r="31" spans="1:4" ht="16.2" customHeight="1" x14ac:dyDescent="0.3">
      <c r="A31" s="183" t="s">
        <v>176</v>
      </c>
      <c r="B31" s="148" t="s">
        <v>388</v>
      </c>
      <c r="C31" s="230">
        <v>6.5236820000000001E-2</v>
      </c>
      <c r="D31" s="225"/>
    </row>
    <row r="32" spans="1:4" ht="16.2" customHeight="1" x14ac:dyDescent="0.3">
      <c r="A32" s="183" t="s">
        <v>176</v>
      </c>
      <c r="B32" s="171" t="s">
        <v>185</v>
      </c>
      <c r="C32" s="231">
        <v>1</v>
      </c>
      <c r="D32" s="227"/>
    </row>
    <row r="34" spans="1:4" ht="16.2" customHeight="1" x14ac:dyDescent="0.3">
      <c r="A34" s="207" t="s">
        <v>389</v>
      </c>
      <c r="B34" s="207"/>
      <c r="C34" s="220" t="s">
        <v>175</v>
      </c>
      <c r="D34" s="220"/>
    </row>
    <row r="35" spans="1:4" ht="16.2" customHeight="1" x14ac:dyDescent="0.3">
      <c r="A35" s="183" t="s">
        <v>176</v>
      </c>
      <c r="B35" s="148" t="s">
        <v>390</v>
      </c>
      <c r="C35" s="230">
        <v>7.1111100000000003E-3</v>
      </c>
      <c r="D35" s="225"/>
    </row>
    <row r="36" spans="1:4" ht="31.95" customHeight="1" x14ac:dyDescent="0.3">
      <c r="A36" s="183" t="s">
        <v>176</v>
      </c>
      <c r="B36" s="148" t="s">
        <v>391</v>
      </c>
      <c r="C36" s="230">
        <v>4.44444E-3</v>
      </c>
      <c r="D36" s="225"/>
    </row>
    <row r="37" spans="1:4" ht="16.2" customHeight="1" x14ac:dyDescent="0.3">
      <c r="A37" s="183" t="s">
        <v>176</v>
      </c>
      <c r="B37" s="148" t="s">
        <v>392</v>
      </c>
      <c r="C37" s="230">
        <v>1.7777800000000001E-3</v>
      </c>
      <c r="D37" s="225"/>
    </row>
    <row r="38" spans="1:4" ht="16.2" customHeight="1" x14ac:dyDescent="0.3">
      <c r="A38" s="183" t="s">
        <v>176</v>
      </c>
      <c r="B38" s="148" t="s">
        <v>393</v>
      </c>
      <c r="C38" s="230">
        <v>0.98666666999999997</v>
      </c>
      <c r="D38" s="225"/>
    </row>
    <row r="39" spans="1:4" ht="16.2" customHeight="1" x14ac:dyDescent="0.3">
      <c r="A39" s="183" t="s">
        <v>176</v>
      </c>
      <c r="B39" s="171" t="s">
        <v>185</v>
      </c>
      <c r="C39" s="231">
        <v>1</v>
      </c>
      <c r="D39" s="227"/>
    </row>
    <row r="41" spans="1:4" ht="31.95" customHeight="1" x14ac:dyDescent="0.3">
      <c r="A41" s="207" t="s">
        <v>394</v>
      </c>
      <c r="B41" s="207"/>
      <c r="C41" s="207" t="s">
        <v>176</v>
      </c>
      <c r="D41" s="207"/>
    </row>
    <row r="42" spans="1:4" ht="16.2" customHeight="1" x14ac:dyDescent="0.3">
      <c r="A42" s="207" t="s">
        <v>176</v>
      </c>
      <c r="B42" s="207"/>
      <c r="C42" s="207"/>
      <c r="D42" s="207"/>
    </row>
    <row r="43" spans="1:4" ht="16.2" customHeight="1" x14ac:dyDescent="0.3">
      <c r="A43" s="207" t="s">
        <v>395</v>
      </c>
      <c r="B43" s="207"/>
      <c r="C43" s="220" t="s">
        <v>175</v>
      </c>
      <c r="D43" s="220"/>
    </row>
    <row r="44" spans="1:4" ht="16.2" customHeight="1" x14ac:dyDescent="0.3">
      <c r="A44" s="183" t="s">
        <v>176</v>
      </c>
      <c r="B44" s="148" t="s">
        <v>285</v>
      </c>
      <c r="C44" s="230">
        <v>0.13333333</v>
      </c>
      <c r="D44" s="225"/>
    </row>
    <row r="45" spans="1:4" ht="16.2" customHeight="1" x14ac:dyDescent="0.3">
      <c r="A45" s="183" t="s">
        <v>176</v>
      </c>
      <c r="B45" s="148" t="s">
        <v>286</v>
      </c>
      <c r="C45" s="230">
        <v>0.86666666999999997</v>
      </c>
      <c r="D45" s="225"/>
    </row>
    <row r="46" spans="1:4" ht="16.2" customHeight="1" x14ac:dyDescent="0.3">
      <c r="A46" s="183" t="s">
        <v>176</v>
      </c>
      <c r="B46" s="171" t="s">
        <v>185</v>
      </c>
      <c r="C46" s="231">
        <v>1</v>
      </c>
      <c r="D46" s="227"/>
    </row>
    <row r="48" spans="1:4" ht="16.2" customHeight="1" x14ac:dyDescent="0.3">
      <c r="A48" s="207" t="s">
        <v>396</v>
      </c>
      <c r="B48" s="207"/>
      <c r="C48" s="220" t="s">
        <v>175</v>
      </c>
      <c r="D48" s="220"/>
    </row>
    <row r="49" spans="1:4" ht="16.2" customHeight="1" x14ac:dyDescent="0.3">
      <c r="A49" s="183" t="s">
        <v>176</v>
      </c>
      <c r="B49" s="148" t="s">
        <v>397</v>
      </c>
      <c r="C49" s="230">
        <v>0</v>
      </c>
      <c r="D49" s="225"/>
    </row>
    <row r="50" spans="1:4" ht="16.2" customHeight="1" x14ac:dyDescent="0.3">
      <c r="A50" s="183" t="s">
        <v>176</v>
      </c>
      <c r="B50" s="148" t="s">
        <v>398</v>
      </c>
      <c r="C50" s="230">
        <v>0.13070725</v>
      </c>
      <c r="D50" s="225"/>
    </row>
    <row r="51" spans="1:4" ht="16.2" customHeight="1" x14ac:dyDescent="0.3">
      <c r="A51" s="183" t="s">
        <v>176</v>
      </c>
      <c r="B51" s="148" t="s">
        <v>399</v>
      </c>
      <c r="C51" s="230">
        <v>0.10922113</v>
      </c>
      <c r="D51" s="225"/>
    </row>
    <row r="52" spans="1:4" ht="16.2" customHeight="1" x14ac:dyDescent="0.3">
      <c r="A52" s="183" t="s">
        <v>176</v>
      </c>
      <c r="B52" s="148" t="s">
        <v>400</v>
      </c>
      <c r="C52" s="230">
        <v>0.21844226</v>
      </c>
      <c r="D52" s="225"/>
    </row>
    <row r="53" spans="1:4" ht="16.2" customHeight="1" x14ac:dyDescent="0.3">
      <c r="A53" s="183" t="s">
        <v>176</v>
      </c>
      <c r="B53" s="148" t="s">
        <v>401</v>
      </c>
      <c r="C53" s="230">
        <v>0.18442256000000001</v>
      </c>
      <c r="D53" s="225"/>
    </row>
    <row r="54" spans="1:4" ht="16.2" customHeight="1" x14ac:dyDescent="0.3">
      <c r="A54" s="183" t="s">
        <v>176</v>
      </c>
      <c r="B54" s="148" t="s">
        <v>402</v>
      </c>
      <c r="C54" s="230">
        <v>0.13428826999999999</v>
      </c>
      <c r="D54" s="225"/>
    </row>
    <row r="55" spans="1:4" ht="16.2" customHeight="1" x14ac:dyDescent="0.3">
      <c r="A55" s="183" t="s">
        <v>176</v>
      </c>
      <c r="B55" s="148" t="s">
        <v>403</v>
      </c>
      <c r="C55" s="230">
        <v>0.22291853</v>
      </c>
      <c r="D55" s="225"/>
    </row>
    <row r="56" spans="1:4" ht="16.2" customHeight="1" x14ac:dyDescent="0.3">
      <c r="A56" s="183" t="s">
        <v>176</v>
      </c>
      <c r="B56" s="171" t="s">
        <v>185</v>
      </c>
      <c r="C56" s="231">
        <v>1</v>
      </c>
      <c r="D56" s="227"/>
    </row>
    <row r="58" spans="1:4" ht="16.2" customHeight="1" x14ac:dyDescent="0.3">
      <c r="A58" s="207" t="s">
        <v>404</v>
      </c>
      <c r="B58" s="207"/>
      <c r="C58" s="220" t="s">
        <v>175</v>
      </c>
      <c r="D58" s="220"/>
    </row>
    <row r="59" spans="1:4" ht="16.2" customHeight="1" x14ac:dyDescent="0.3">
      <c r="A59" s="183" t="s">
        <v>176</v>
      </c>
      <c r="B59" s="148" t="s">
        <v>397</v>
      </c>
      <c r="C59" s="230">
        <v>2.6714199999999999E-3</v>
      </c>
      <c r="D59" s="225"/>
    </row>
    <row r="60" spans="1:4" ht="16.2" customHeight="1" x14ac:dyDescent="0.3">
      <c r="A60" s="183" t="s">
        <v>176</v>
      </c>
      <c r="B60" s="148" t="s">
        <v>398</v>
      </c>
      <c r="C60" s="230">
        <v>0.18967053</v>
      </c>
      <c r="D60" s="225"/>
    </row>
    <row r="61" spans="1:4" ht="16.2" customHeight="1" x14ac:dyDescent="0.3">
      <c r="A61" s="183" t="s">
        <v>176</v>
      </c>
      <c r="B61" s="148" t="s">
        <v>399</v>
      </c>
      <c r="C61" s="230">
        <v>0.13713268000000001</v>
      </c>
      <c r="D61" s="225"/>
    </row>
    <row r="62" spans="1:4" ht="16.2" customHeight="1" x14ac:dyDescent="0.3">
      <c r="A62" s="183" t="s">
        <v>176</v>
      </c>
      <c r="B62" s="148" t="s">
        <v>400</v>
      </c>
      <c r="C62" s="230">
        <v>0.21816563</v>
      </c>
      <c r="D62" s="225"/>
    </row>
    <row r="63" spans="1:4" ht="16.2" customHeight="1" x14ac:dyDescent="0.3">
      <c r="A63" s="183" t="s">
        <v>176</v>
      </c>
      <c r="B63" s="148" t="s">
        <v>401</v>
      </c>
      <c r="C63" s="230">
        <v>0.16473731</v>
      </c>
      <c r="D63" s="225"/>
    </row>
    <row r="64" spans="1:4" ht="16.2" customHeight="1" x14ac:dyDescent="0.3">
      <c r="A64" s="183" t="s">
        <v>176</v>
      </c>
      <c r="B64" s="148" t="s">
        <v>402</v>
      </c>
      <c r="C64" s="230">
        <v>0.11219947</v>
      </c>
      <c r="D64" s="225"/>
    </row>
    <row r="65" spans="1:4" ht="16.2" customHeight="1" x14ac:dyDescent="0.3">
      <c r="A65" s="183" t="s">
        <v>176</v>
      </c>
      <c r="B65" s="148" t="s">
        <v>403</v>
      </c>
      <c r="C65" s="230">
        <v>0.17542297000000001</v>
      </c>
      <c r="D65" s="225"/>
    </row>
    <row r="66" spans="1:4" ht="16.2" customHeight="1" x14ac:dyDescent="0.3">
      <c r="A66" s="183" t="s">
        <v>176</v>
      </c>
      <c r="B66" s="171" t="s">
        <v>185</v>
      </c>
      <c r="C66" s="231">
        <v>1</v>
      </c>
      <c r="D66" s="227"/>
    </row>
    <row r="68" spans="1:4" ht="31.95" customHeight="1" x14ac:dyDescent="0.3">
      <c r="A68" s="207" t="s">
        <v>405</v>
      </c>
      <c r="B68" s="207"/>
      <c r="C68" s="207" t="s">
        <v>176</v>
      </c>
      <c r="D68" s="207"/>
    </row>
    <row r="69" spans="1:4" ht="64.95" customHeight="1" x14ac:dyDescent="0.3">
      <c r="A69" s="207" t="s">
        <v>406</v>
      </c>
      <c r="B69" s="207"/>
      <c r="C69" s="146" t="s">
        <v>407</v>
      </c>
      <c r="D69" s="146" t="s">
        <v>408</v>
      </c>
    </row>
    <row r="70" spans="1:4" ht="16.2" customHeight="1" x14ac:dyDescent="0.3">
      <c r="A70" s="183" t="s">
        <v>176</v>
      </c>
      <c r="B70" s="148" t="s">
        <v>286</v>
      </c>
      <c r="C70" s="150">
        <v>0.78790614000000003</v>
      </c>
      <c r="D70" s="150">
        <v>0.78837420999999996</v>
      </c>
    </row>
    <row r="71" spans="1:4" ht="16.2" customHeight="1" x14ac:dyDescent="0.3">
      <c r="A71" s="183" t="s">
        <v>176</v>
      </c>
      <c r="B71" s="148" t="s">
        <v>409</v>
      </c>
      <c r="C71" s="150">
        <v>4.7833939999999998E-2</v>
      </c>
      <c r="D71" s="150">
        <v>5.3587650000000001E-2</v>
      </c>
    </row>
    <row r="72" spans="1:4" ht="16.2" customHeight="1" x14ac:dyDescent="0.3">
      <c r="A72" s="183" t="s">
        <v>176</v>
      </c>
      <c r="B72" s="148" t="s">
        <v>410</v>
      </c>
      <c r="C72" s="150">
        <v>8.9350180000000001E-2</v>
      </c>
      <c r="D72" s="150">
        <v>8.0835599999999994E-2</v>
      </c>
    </row>
    <row r="73" spans="1:4" ht="16.2" customHeight="1" x14ac:dyDescent="0.3">
      <c r="A73" s="183" t="s">
        <v>176</v>
      </c>
      <c r="B73" s="148" t="s">
        <v>411</v>
      </c>
      <c r="C73" s="150">
        <v>4.693141E-2</v>
      </c>
      <c r="D73" s="150">
        <v>4.4505000000000003E-2</v>
      </c>
    </row>
    <row r="74" spans="1:4" ht="16.2" customHeight="1" x14ac:dyDescent="0.3">
      <c r="A74" s="183" t="s">
        <v>176</v>
      </c>
      <c r="B74" s="148" t="s">
        <v>412</v>
      </c>
      <c r="C74" s="150">
        <v>2.7978340000000001E-2</v>
      </c>
      <c r="D74" s="150">
        <v>3.2697549999999999E-2</v>
      </c>
    </row>
    <row r="75" spans="1:4" ht="16.2" customHeight="1" x14ac:dyDescent="0.3">
      <c r="A75" s="183" t="s">
        <v>176</v>
      </c>
      <c r="B75" s="171" t="s">
        <v>185</v>
      </c>
      <c r="C75" s="156">
        <v>1</v>
      </c>
      <c r="D75" s="156">
        <v>1</v>
      </c>
    </row>
    <row r="77" spans="1:4" ht="31.95" customHeight="1" x14ac:dyDescent="0.3">
      <c r="A77" s="207" t="s">
        <v>413</v>
      </c>
      <c r="B77" s="207"/>
      <c r="C77" s="207" t="s">
        <v>176</v>
      </c>
      <c r="D77" s="207"/>
    </row>
    <row r="78" spans="1:4" ht="16.2" customHeight="1" x14ac:dyDescent="0.3">
      <c r="A78" s="207" t="s">
        <v>176</v>
      </c>
      <c r="B78" s="207"/>
      <c r="C78" s="207"/>
      <c r="D78" s="207"/>
    </row>
    <row r="79" spans="1:4" ht="16.2" customHeight="1" x14ac:dyDescent="0.3">
      <c r="A79" s="207" t="s">
        <v>414</v>
      </c>
      <c r="B79" s="207"/>
      <c r="C79" s="220" t="s">
        <v>175</v>
      </c>
      <c r="D79" s="220"/>
    </row>
    <row r="80" spans="1:4" ht="16.2" customHeight="1" x14ac:dyDescent="0.3">
      <c r="A80" s="183" t="s">
        <v>176</v>
      </c>
      <c r="B80" s="148" t="s">
        <v>285</v>
      </c>
      <c r="C80" s="230">
        <v>0.44370861</v>
      </c>
      <c r="D80" s="225"/>
    </row>
    <row r="81" spans="1:4" ht="16.2" customHeight="1" x14ac:dyDescent="0.3">
      <c r="A81" s="183" t="s">
        <v>176</v>
      </c>
      <c r="B81" s="148" t="s">
        <v>286</v>
      </c>
      <c r="C81" s="230">
        <v>0.55629139000000005</v>
      </c>
      <c r="D81" s="225"/>
    </row>
    <row r="82" spans="1:4" ht="16.2" customHeight="1" x14ac:dyDescent="0.3">
      <c r="A82" s="183" t="s">
        <v>176</v>
      </c>
      <c r="B82" s="171" t="s">
        <v>185</v>
      </c>
      <c r="C82" s="231">
        <v>1</v>
      </c>
      <c r="D82" s="227"/>
    </row>
    <row r="84" spans="1:4" ht="31.95" customHeight="1" x14ac:dyDescent="0.3">
      <c r="A84" s="207" t="s">
        <v>415</v>
      </c>
      <c r="B84" s="207"/>
      <c r="C84" s="207" t="s">
        <v>176</v>
      </c>
      <c r="D84" s="207"/>
    </row>
    <row r="85" spans="1:4" ht="64.95" customHeight="1" x14ac:dyDescent="0.3">
      <c r="A85" s="207" t="s">
        <v>416</v>
      </c>
      <c r="B85" s="207"/>
      <c r="C85" s="146" t="s">
        <v>407</v>
      </c>
      <c r="D85" s="146" t="s">
        <v>408</v>
      </c>
    </row>
    <row r="86" spans="1:4" ht="16.2" customHeight="1" x14ac:dyDescent="0.3">
      <c r="A86" s="183" t="s">
        <v>176</v>
      </c>
      <c r="B86" s="148" t="s">
        <v>397</v>
      </c>
      <c r="C86" s="150">
        <v>2.181818E-2</v>
      </c>
      <c r="D86" s="150">
        <v>2.927722E-2</v>
      </c>
    </row>
    <row r="87" spans="1:4" ht="16.2" customHeight="1" x14ac:dyDescent="0.3">
      <c r="A87" s="183" t="s">
        <v>176</v>
      </c>
      <c r="B87" s="148" t="s">
        <v>417</v>
      </c>
      <c r="C87" s="150">
        <v>0.02</v>
      </c>
      <c r="D87" s="150">
        <v>2.0128090000000001E-2</v>
      </c>
    </row>
    <row r="88" spans="1:4" ht="16.2" customHeight="1" x14ac:dyDescent="0.3">
      <c r="A88" s="183" t="s">
        <v>176</v>
      </c>
      <c r="B88" s="148" t="s">
        <v>418</v>
      </c>
      <c r="C88" s="150">
        <v>4.0909090000000002E-2</v>
      </c>
      <c r="D88" s="150">
        <v>3.751144E-2</v>
      </c>
    </row>
    <row r="89" spans="1:4" ht="16.2" customHeight="1" x14ac:dyDescent="0.3">
      <c r="A89" s="183" t="s">
        <v>176</v>
      </c>
      <c r="B89" s="148" t="s">
        <v>419</v>
      </c>
      <c r="C89" s="150">
        <v>3.3636359999999997E-2</v>
      </c>
      <c r="D89" s="150">
        <v>2.5617569999999999E-2</v>
      </c>
    </row>
    <row r="90" spans="1:4" ht="16.2" customHeight="1" x14ac:dyDescent="0.3">
      <c r="A90" s="183" t="s">
        <v>176</v>
      </c>
      <c r="B90" s="148" t="s">
        <v>420</v>
      </c>
      <c r="C90" s="150">
        <v>2.454545E-2</v>
      </c>
      <c r="D90" s="150">
        <v>3.2021960000000002E-2</v>
      </c>
    </row>
    <row r="91" spans="1:4" ht="16.2" customHeight="1" x14ac:dyDescent="0.3">
      <c r="A91" s="183" t="s">
        <v>176</v>
      </c>
      <c r="B91" s="148" t="s">
        <v>421</v>
      </c>
      <c r="C91" s="150">
        <v>4.9090910000000001E-2</v>
      </c>
      <c r="D91" s="150">
        <v>4.5745649999999999E-2</v>
      </c>
    </row>
    <row r="92" spans="1:4" ht="16.2" customHeight="1" x14ac:dyDescent="0.3">
      <c r="A92" s="183" t="s">
        <v>176</v>
      </c>
      <c r="B92" s="148" t="s">
        <v>422</v>
      </c>
      <c r="C92" s="150">
        <v>0.81</v>
      </c>
      <c r="D92" s="150">
        <v>0.80969807999999999</v>
      </c>
    </row>
    <row r="93" spans="1:4" ht="16.2" customHeight="1" x14ac:dyDescent="0.3">
      <c r="A93" s="183" t="s">
        <v>176</v>
      </c>
      <c r="B93" s="171" t="s">
        <v>185</v>
      </c>
      <c r="C93" s="156">
        <v>1</v>
      </c>
      <c r="D93" s="156">
        <v>1</v>
      </c>
    </row>
    <row r="95" spans="1:4" ht="31.95" customHeight="1" x14ac:dyDescent="0.3">
      <c r="A95" s="207" t="s">
        <v>423</v>
      </c>
      <c r="B95" s="207"/>
      <c r="C95" s="207" t="s">
        <v>176</v>
      </c>
      <c r="D95" s="207"/>
    </row>
    <row r="96" spans="1:4" ht="16.2" customHeight="1" x14ac:dyDescent="0.3">
      <c r="A96" s="207" t="s">
        <v>176</v>
      </c>
      <c r="B96" s="207"/>
      <c r="C96" s="207"/>
      <c r="D96" s="207"/>
    </row>
    <row r="97" spans="1:4" ht="16.2" customHeight="1" x14ac:dyDescent="0.3">
      <c r="A97" s="207" t="s">
        <v>424</v>
      </c>
      <c r="B97" s="207"/>
      <c r="C97" s="220" t="s">
        <v>175</v>
      </c>
      <c r="D97" s="220"/>
    </row>
    <row r="98" spans="1:4" ht="16.2" customHeight="1" x14ac:dyDescent="0.3">
      <c r="A98" s="183" t="s">
        <v>176</v>
      </c>
      <c r="B98" s="148" t="s">
        <v>285</v>
      </c>
      <c r="C98" s="230">
        <v>0.39805825</v>
      </c>
      <c r="D98" s="225"/>
    </row>
    <row r="99" spans="1:4" ht="16.2" customHeight="1" x14ac:dyDescent="0.3">
      <c r="A99" s="183" t="s">
        <v>176</v>
      </c>
      <c r="B99" s="148" t="s">
        <v>286</v>
      </c>
      <c r="C99" s="230">
        <v>0.60194175000000005</v>
      </c>
      <c r="D99" s="225"/>
    </row>
    <row r="100" spans="1:4" ht="16.2" customHeight="1" x14ac:dyDescent="0.3">
      <c r="A100" s="183" t="s">
        <v>176</v>
      </c>
      <c r="B100" s="171" t="s">
        <v>185</v>
      </c>
      <c r="C100" s="231">
        <v>1</v>
      </c>
      <c r="D100" s="227"/>
    </row>
    <row r="102" spans="1:4" ht="21" customHeight="1" x14ac:dyDescent="0.35">
      <c r="A102" s="229" t="s">
        <v>425</v>
      </c>
      <c r="B102" s="229"/>
      <c r="C102" s="229"/>
      <c r="D102" s="229"/>
    </row>
    <row r="104" spans="1:4" ht="16.2" customHeight="1" x14ac:dyDescent="0.3">
      <c r="A104" s="207" t="s">
        <v>426</v>
      </c>
      <c r="B104" s="207"/>
      <c r="C104" s="220" t="s">
        <v>175</v>
      </c>
      <c r="D104" s="220"/>
    </row>
    <row r="105" spans="1:4" ht="16.2" customHeight="1" x14ac:dyDescent="0.3">
      <c r="A105" s="183" t="s">
        <v>176</v>
      </c>
      <c r="B105" s="148" t="s">
        <v>285</v>
      </c>
      <c r="C105" s="230">
        <v>5.9259260000000001E-2</v>
      </c>
      <c r="D105" s="225"/>
    </row>
    <row r="106" spans="1:4" ht="16.2" customHeight="1" x14ac:dyDescent="0.3">
      <c r="A106" s="183" t="s">
        <v>176</v>
      </c>
      <c r="B106" s="148" t="s">
        <v>286</v>
      </c>
      <c r="C106" s="230">
        <v>0.94074073999999996</v>
      </c>
      <c r="D106" s="225"/>
    </row>
    <row r="107" spans="1:4" ht="16.2" customHeight="1" x14ac:dyDescent="0.3">
      <c r="A107" s="183" t="s">
        <v>176</v>
      </c>
      <c r="B107" s="171" t="s">
        <v>185</v>
      </c>
      <c r="C107" s="231">
        <v>1</v>
      </c>
      <c r="D107" s="227"/>
    </row>
    <row r="109" spans="1:4" ht="16.2" customHeight="1" x14ac:dyDescent="0.3">
      <c r="A109" s="207" t="s">
        <v>427</v>
      </c>
      <c r="B109" s="207"/>
      <c r="C109" s="220" t="s">
        <v>175</v>
      </c>
      <c r="D109" s="220"/>
    </row>
    <row r="110" spans="1:4" ht="16.2" customHeight="1" x14ac:dyDescent="0.3">
      <c r="A110" s="183" t="s">
        <v>176</v>
      </c>
      <c r="B110" s="148" t="s">
        <v>114</v>
      </c>
      <c r="C110" s="230">
        <v>0.69787644999999998</v>
      </c>
      <c r="D110" s="225"/>
    </row>
    <row r="111" spans="1:4" ht="16.2" customHeight="1" x14ac:dyDescent="0.3">
      <c r="A111" s="183" t="s">
        <v>176</v>
      </c>
      <c r="B111" s="148" t="s">
        <v>117</v>
      </c>
      <c r="C111" s="230">
        <v>0.17664093</v>
      </c>
      <c r="D111" s="225"/>
    </row>
    <row r="112" spans="1:4" ht="16.2" customHeight="1" x14ac:dyDescent="0.3">
      <c r="A112" s="183" t="s">
        <v>176</v>
      </c>
      <c r="B112" s="148" t="s">
        <v>120</v>
      </c>
      <c r="C112" s="230">
        <v>0.12548263000000001</v>
      </c>
      <c r="D112" s="225"/>
    </row>
    <row r="113" spans="1:4" ht="16.2" customHeight="1" x14ac:dyDescent="0.3">
      <c r="A113" s="183" t="s">
        <v>176</v>
      </c>
      <c r="B113" s="171" t="s">
        <v>185</v>
      </c>
      <c r="C113" s="231">
        <v>1</v>
      </c>
      <c r="D113" s="227"/>
    </row>
    <row r="115" spans="1:4" ht="16.2" customHeight="1" x14ac:dyDescent="0.3">
      <c r="A115" s="207" t="s">
        <v>428</v>
      </c>
      <c r="B115" s="207"/>
      <c r="C115" s="220" t="s">
        <v>175</v>
      </c>
      <c r="D115" s="220"/>
    </row>
    <row r="116" spans="1:4" ht="16.2" customHeight="1" x14ac:dyDescent="0.3">
      <c r="A116" s="183" t="s">
        <v>176</v>
      </c>
      <c r="B116" s="148" t="s">
        <v>429</v>
      </c>
      <c r="C116" s="230">
        <v>5.4155000000000002E-2</v>
      </c>
      <c r="D116" s="225"/>
    </row>
    <row r="117" spans="1:4" ht="16.2" customHeight="1" x14ac:dyDescent="0.3">
      <c r="A117" s="183" t="s">
        <v>176</v>
      </c>
      <c r="B117" s="148" t="s">
        <v>430</v>
      </c>
      <c r="C117" s="230">
        <v>0.33893557000000002</v>
      </c>
      <c r="D117" s="225"/>
    </row>
    <row r="118" spans="1:4" ht="16.2" customHeight="1" x14ac:dyDescent="0.3">
      <c r="A118" s="183" t="s">
        <v>176</v>
      </c>
      <c r="B118" s="148" t="s">
        <v>431</v>
      </c>
      <c r="C118" s="230">
        <v>0.23155929</v>
      </c>
      <c r="D118" s="225"/>
    </row>
    <row r="119" spans="1:4" ht="16.2" customHeight="1" x14ac:dyDescent="0.3">
      <c r="A119" s="183" t="s">
        <v>176</v>
      </c>
      <c r="B119" s="148" t="s">
        <v>432</v>
      </c>
      <c r="C119" s="230">
        <v>0.22408964000000001</v>
      </c>
      <c r="D119" s="225"/>
    </row>
    <row r="120" spans="1:4" ht="16.2" customHeight="1" x14ac:dyDescent="0.3">
      <c r="A120" s="183" t="s">
        <v>176</v>
      </c>
      <c r="B120" s="148" t="s">
        <v>433</v>
      </c>
      <c r="C120" s="230">
        <v>0.15126049999999999</v>
      </c>
      <c r="D120" s="225"/>
    </row>
    <row r="121" spans="1:4" ht="16.2" customHeight="1" x14ac:dyDescent="0.3">
      <c r="A121" s="183" t="s">
        <v>176</v>
      </c>
      <c r="B121" s="171" t="s">
        <v>185</v>
      </c>
      <c r="C121" s="231">
        <v>1</v>
      </c>
      <c r="D121" s="227"/>
    </row>
    <row r="123" spans="1:4" ht="16.2" customHeight="1" x14ac:dyDescent="0.3">
      <c r="A123" s="207" t="s">
        <v>434</v>
      </c>
      <c r="B123" s="207"/>
      <c r="C123" s="220" t="s">
        <v>175</v>
      </c>
      <c r="D123" s="220"/>
    </row>
    <row r="124" spans="1:4" ht="16.2" customHeight="1" x14ac:dyDescent="0.3">
      <c r="A124" s="183" t="s">
        <v>176</v>
      </c>
      <c r="B124" s="148" t="s">
        <v>435</v>
      </c>
      <c r="C124" s="230">
        <v>1.098901E-2</v>
      </c>
      <c r="D124" s="225"/>
    </row>
    <row r="125" spans="1:4" ht="16.2" customHeight="1" x14ac:dyDescent="0.3">
      <c r="A125" s="183" t="s">
        <v>176</v>
      </c>
      <c r="B125" s="148" t="s">
        <v>436</v>
      </c>
      <c r="C125" s="230">
        <v>6.4102560000000003E-2</v>
      </c>
      <c r="D125" s="225"/>
    </row>
    <row r="126" spans="1:4" ht="16.2" customHeight="1" x14ac:dyDescent="0.3">
      <c r="A126" s="183" t="s">
        <v>176</v>
      </c>
      <c r="B126" s="148" t="s">
        <v>103</v>
      </c>
      <c r="C126" s="230">
        <v>0.25091574999999999</v>
      </c>
      <c r="D126" s="225"/>
    </row>
    <row r="127" spans="1:4" ht="16.2" customHeight="1" x14ac:dyDescent="0.3">
      <c r="A127" s="183" t="s">
        <v>176</v>
      </c>
      <c r="B127" s="148" t="s">
        <v>437</v>
      </c>
      <c r="C127" s="230">
        <v>0.67399266999999996</v>
      </c>
      <c r="D127" s="225"/>
    </row>
    <row r="128" spans="1:4" ht="16.2" customHeight="1" x14ac:dyDescent="0.3">
      <c r="A128" s="183" t="s">
        <v>176</v>
      </c>
      <c r="B128" s="171" t="s">
        <v>185</v>
      </c>
      <c r="C128" s="231">
        <v>1</v>
      </c>
      <c r="D128" s="227"/>
    </row>
    <row r="130" spans="1:4" ht="16.2" customHeight="1" x14ac:dyDescent="0.3">
      <c r="A130" s="207" t="s">
        <v>438</v>
      </c>
      <c r="B130" s="207"/>
      <c r="C130" s="220" t="s">
        <v>175</v>
      </c>
      <c r="D130" s="220"/>
    </row>
    <row r="131" spans="1:4" ht="16.2" customHeight="1" x14ac:dyDescent="0.3">
      <c r="A131" s="183" t="s">
        <v>176</v>
      </c>
      <c r="B131" s="148" t="s">
        <v>285</v>
      </c>
      <c r="C131" s="230">
        <v>6.7157309999999998E-2</v>
      </c>
      <c r="D131" s="225"/>
    </row>
    <row r="132" spans="1:4" ht="16.2" customHeight="1" x14ac:dyDescent="0.3">
      <c r="A132" s="183" t="s">
        <v>176</v>
      </c>
      <c r="B132" s="148" t="s">
        <v>286</v>
      </c>
      <c r="C132" s="230">
        <v>0.93284268999999997</v>
      </c>
      <c r="D132" s="225"/>
    </row>
    <row r="133" spans="1:4" ht="16.2" customHeight="1" x14ac:dyDescent="0.3">
      <c r="A133" s="183" t="s">
        <v>176</v>
      </c>
      <c r="B133" s="171" t="s">
        <v>185</v>
      </c>
      <c r="C133" s="231">
        <v>1</v>
      </c>
      <c r="D133" s="227"/>
    </row>
    <row r="135" spans="1:4" ht="16.2" customHeight="1" x14ac:dyDescent="0.3">
      <c r="A135" s="207" t="s">
        <v>389</v>
      </c>
      <c r="B135" s="207"/>
      <c r="C135" s="220" t="s">
        <v>175</v>
      </c>
      <c r="D135" s="220"/>
    </row>
    <row r="136" spans="1:4" ht="16.2" customHeight="1" x14ac:dyDescent="0.3">
      <c r="A136" s="183" t="s">
        <v>176</v>
      </c>
      <c r="B136" s="148" t="s">
        <v>439</v>
      </c>
      <c r="C136" s="230">
        <v>0.57992564999999996</v>
      </c>
      <c r="D136" s="225"/>
    </row>
    <row r="137" spans="1:4" ht="16.2" customHeight="1" x14ac:dyDescent="0.3">
      <c r="A137" s="183" t="s">
        <v>176</v>
      </c>
      <c r="B137" s="148" t="s">
        <v>67</v>
      </c>
      <c r="C137" s="230">
        <v>0.42007434999999999</v>
      </c>
      <c r="D137" s="225"/>
    </row>
    <row r="138" spans="1:4" ht="16.2" customHeight="1" x14ac:dyDescent="0.3">
      <c r="A138" s="183" t="s">
        <v>176</v>
      </c>
      <c r="B138" s="171" t="s">
        <v>185</v>
      </c>
      <c r="C138" s="231">
        <v>1</v>
      </c>
      <c r="D138" s="227"/>
    </row>
    <row r="140" spans="1:4" ht="16.2" customHeight="1" x14ac:dyDescent="0.3">
      <c r="A140" s="207" t="s">
        <v>440</v>
      </c>
      <c r="B140" s="207"/>
      <c r="C140" s="220" t="s">
        <v>175</v>
      </c>
      <c r="D140" s="220"/>
    </row>
    <row r="141" spans="1:4" ht="16.2" customHeight="1" x14ac:dyDescent="0.3">
      <c r="A141" s="183" t="s">
        <v>176</v>
      </c>
      <c r="B141" s="148" t="s">
        <v>285</v>
      </c>
      <c r="C141" s="225" t="s">
        <v>184</v>
      </c>
      <c r="D141" s="225"/>
    </row>
    <row r="142" spans="1:4" ht="16.2" customHeight="1" x14ac:dyDescent="0.3">
      <c r="A142" s="183" t="s">
        <v>176</v>
      </c>
      <c r="B142" s="148" t="s">
        <v>286</v>
      </c>
      <c r="C142" s="225" t="s">
        <v>184</v>
      </c>
      <c r="D142" s="225"/>
    </row>
    <row r="143" spans="1:4" ht="16.2" customHeight="1" x14ac:dyDescent="0.3">
      <c r="A143" s="183" t="s">
        <v>176</v>
      </c>
      <c r="B143" s="171" t="s">
        <v>185</v>
      </c>
      <c r="C143" s="227" t="s">
        <v>184</v>
      </c>
      <c r="D143" s="227"/>
    </row>
    <row r="144" spans="1:4" ht="16.2" customHeight="1" x14ac:dyDescent="0.25">
      <c r="A144" s="232" t="s">
        <v>441</v>
      </c>
      <c r="B144" s="232"/>
      <c r="C144" s="232"/>
      <c r="D144" s="232"/>
    </row>
    <row r="146" spans="1:4" ht="16.2" customHeight="1" x14ac:dyDescent="0.3">
      <c r="A146" s="207" t="s">
        <v>442</v>
      </c>
      <c r="B146" s="207"/>
      <c r="C146" s="220" t="s">
        <v>175</v>
      </c>
      <c r="D146" s="220"/>
    </row>
    <row r="147" spans="1:4" ht="16.2" customHeight="1" x14ac:dyDescent="0.3">
      <c r="A147" s="183" t="s">
        <v>176</v>
      </c>
      <c r="B147" s="148" t="s">
        <v>443</v>
      </c>
      <c r="C147" s="230">
        <v>0.95841209999999999</v>
      </c>
      <c r="D147" s="225"/>
    </row>
    <row r="148" spans="1:4" ht="16.2" customHeight="1" x14ac:dyDescent="0.3">
      <c r="A148" s="183" t="s">
        <v>176</v>
      </c>
      <c r="B148" s="148" t="s">
        <v>444</v>
      </c>
      <c r="C148" s="230">
        <v>2.7410210000000001E-2</v>
      </c>
      <c r="D148" s="225"/>
    </row>
    <row r="149" spans="1:4" ht="16.2" customHeight="1" x14ac:dyDescent="0.3">
      <c r="A149" s="183" t="s">
        <v>176</v>
      </c>
      <c r="B149" s="148" t="s">
        <v>445</v>
      </c>
      <c r="C149" s="230">
        <v>5.6710800000000002E-3</v>
      </c>
      <c r="D149" s="225"/>
    </row>
    <row r="150" spans="1:4" ht="16.2" customHeight="1" x14ac:dyDescent="0.3">
      <c r="A150" s="183" t="s">
        <v>176</v>
      </c>
      <c r="B150" s="148" t="s">
        <v>446</v>
      </c>
      <c r="C150" s="230">
        <v>8.5066199999999995E-3</v>
      </c>
      <c r="D150" s="225"/>
    </row>
    <row r="151" spans="1:4" ht="16.2" customHeight="1" x14ac:dyDescent="0.3">
      <c r="A151" s="183" t="s">
        <v>176</v>
      </c>
      <c r="B151" s="171" t="s">
        <v>185</v>
      </c>
      <c r="C151" s="231">
        <v>1</v>
      </c>
      <c r="D151" s="227"/>
    </row>
    <row r="153" spans="1:4" ht="16.2" customHeight="1" x14ac:dyDescent="0.3">
      <c r="A153" s="145" t="s">
        <v>447</v>
      </c>
    </row>
    <row r="154" spans="1:4" ht="16.2" customHeight="1" x14ac:dyDescent="0.3">
      <c r="A154" s="145" t="s">
        <v>448</v>
      </c>
    </row>
    <row r="155" spans="1:4" ht="16.2" customHeight="1" x14ac:dyDescent="0.3">
      <c r="A155" s="145" t="s">
        <v>172</v>
      </c>
    </row>
  </sheetData>
  <mergeCells count="139">
    <mergeCell ref="C149:D149"/>
    <mergeCell ref="C150:D150"/>
    <mergeCell ref="C151:D151"/>
    <mergeCell ref="C143:D143"/>
    <mergeCell ref="A144:D144"/>
    <mergeCell ref="A146:B146"/>
    <mergeCell ref="C146:D146"/>
    <mergeCell ref="C147:D147"/>
    <mergeCell ref="C148:D148"/>
    <mergeCell ref="C137:D137"/>
    <mergeCell ref="C138:D138"/>
    <mergeCell ref="A140:B140"/>
    <mergeCell ref="C140:D140"/>
    <mergeCell ref="C141:D141"/>
    <mergeCell ref="C142:D142"/>
    <mergeCell ref="C131:D131"/>
    <mergeCell ref="C132:D132"/>
    <mergeCell ref="C133:D133"/>
    <mergeCell ref="A135:B135"/>
    <mergeCell ref="C135:D135"/>
    <mergeCell ref="C136:D136"/>
    <mergeCell ref="C124:D124"/>
    <mergeCell ref="C125:D125"/>
    <mergeCell ref="C126:D126"/>
    <mergeCell ref="C127:D127"/>
    <mergeCell ref="C128:D128"/>
    <mergeCell ref="A130:B130"/>
    <mergeCell ref="C130:D130"/>
    <mergeCell ref="C117:D117"/>
    <mergeCell ref="C118:D118"/>
    <mergeCell ref="C119:D119"/>
    <mergeCell ref="C120:D120"/>
    <mergeCell ref="C121:D121"/>
    <mergeCell ref="A123:B123"/>
    <mergeCell ref="C123:D123"/>
    <mergeCell ref="C111:D111"/>
    <mergeCell ref="C112:D112"/>
    <mergeCell ref="C113:D113"/>
    <mergeCell ref="A115:B115"/>
    <mergeCell ref="C115:D115"/>
    <mergeCell ref="C116:D116"/>
    <mergeCell ref="C105:D105"/>
    <mergeCell ref="C106:D106"/>
    <mergeCell ref="C107:D107"/>
    <mergeCell ref="A109:B109"/>
    <mergeCell ref="C109:D109"/>
    <mergeCell ref="C110:D110"/>
    <mergeCell ref="C98:D98"/>
    <mergeCell ref="C99:D99"/>
    <mergeCell ref="C100:D100"/>
    <mergeCell ref="A102:D102"/>
    <mergeCell ref="A104:B104"/>
    <mergeCell ref="C104:D104"/>
    <mergeCell ref="A85:B85"/>
    <mergeCell ref="A95:B95"/>
    <mergeCell ref="C95:D95"/>
    <mergeCell ref="A96:D96"/>
    <mergeCell ref="A97:B97"/>
    <mergeCell ref="C97:D97"/>
    <mergeCell ref="A79:B79"/>
    <mergeCell ref="C79:D79"/>
    <mergeCell ref="C80:D80"/>
    <mergeCell ref="C81:D81"/>
    <mergeCell ref="C82:D82"/>
    <mergeCell ref="A84:B84"/>
    <mergeCell ref="C84:D84"/>
    <mergeCell ref="A68:B68"/>
    <mergeCell ref="C68:D68"/>
    <mergeCell ref="A69:B69"/>
    <mergeCell ref="A77:B77"/>
    <mergeCell ref="C77:D77"/>
    <mergeCell ref="A78:D78"/>
    <mergeCell ref="C61:D61"/>
    <mergeCell ref="C62:D62"/>
    <mergeCell ref="C63:D63"/>
    <mergeCell ref="C64:D64"/>
    <mergeCell ref="C65:D65"/>
    <mergeCell ref="C66:D66"/>
    <mergeCell ref="C55:D55"/>
    <mergeCell ref="C56:D56"/>
    <mergeCell ref="A58:B58"/>
    <mergeCell ref="C58:D58"/>
    <mergeCell ref="C59:D59"/>
    <mergeCell ref="C60:D60"/>
    <mergeCell ref="C49:D49"/>
    <mergeCell ref="C50:D50"/>
    <mergeCell ref="C51:D51"/>
    <mergeCell ref="C52:D52"/>
    <mergeCell ref="C53:D53"/>
    <mergeCell ref="C54:D54"/>
    <mergeCell ref="A43:B43"/>
    <mergeCell ref="C43:D43"/>
    <mergeCell ref="C44:D44"/>
    <mergeCell ref="C45:D45"/>
    <mergeCell ref="C46:D46"/>
    <mergeCell ref="A48:B48"/>
    <mergeCell ref="C48:D48"/>
    <mergeCell ref="C37:D37"/>
    <mergeCell ref="C38:D38"/>
    <mergeCell ref="C39:D39"/>
    <mergeCell ref="A41:B41"/>
    <mergeCell ref="C41:D41"/>
    <mergeCell ref="A42:D42"/>
    <mergeCell ref="C31:D31"/>
    <mergeCell ref="C32:D32"/>
    <mergeCell ref="A34:B34"/>
    <mergeCell ref="C34:D34"/>
    <mergeCell ref="C35:D35"/>
    <mergeCell ref="C36:D36"/>
    <mergeCell ref="C25:D25"/>
    <mergeCell ref="A27:B27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A17:B17"/>
    <mergeCell ref="C17:D17"/>
    <mergeCell ref="C18:D18"/>
    <mergeCell ref="C7:D7"/>
    <mergeCell ref="A9:B9"/>
    <mergeCell ref="C9:D9"/>
    <mergeCell ref="C10:D10"/>
    <mergeCell ref="C11:D11"/>
    <mergeCell ref="C12:D12"/>
    <mergeCell ref="A1:D1"/>
    <mergeCell ref="A3:B3"/>
    <mergeCell ref="C3:D3"/>
    <mergeCell ref="C4:D4"/>
    <mergeCell ref="C5:D5"/>
    <mergeCell ref="C6:D6"/>
    <mergeCell ref="C13:D13"/>
    <mergeCell ref="C14:D14"/>
    <mergeCell ref="C15:D15"/>
  </mergeCells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A250" sqref="A250"/>
    </sheetView>
  </sheetViews>
  <sheetFormatPr defaultColWidth="8.88671875" defaultRowHeight="13.8" x14ac:dyDescent="0.3"/>
  <cols>
    <col min="1" max="1" width="3" style="1" customWidth="1"/>
    <col min="2" max="2" width="1.6640625" style="1" customWidth="1"/>
    <col min="3" max="3" width="3" style="1" customWidth="1"/>
    <col min="4" max="4" width="8.88671875" style="1"/>
    <col min="5" max="5" width="11.109375" style="1" customWidth="1"/>
    <col min="6" max="6" width="11.44140625" style="1" customWidth="1"/>
    <col min="7" max="7" width="12" style="1" customWidth="1"/>
    <col min="8" max="8" width="7.88671875" style="1" customWidth="1"/>
    <col min="9" max="9" width="9.109375" style="1" customWidth="1"/>
    <col min="10" max="10" width="16.44140625" style="1" customWidth="1"/>
    <col min="11" max="11" width="9.44140625" style="1" customWidth="1"/>
    <col min="12" max="12" width="12" style="1" customWidth="1"/>
    <col min="13" max="13" width="7.88671875" style="1" customWidth="1"/>
    <col min="14" max="16" width="8.88671875" style="1"/>
    <col min="17" max="17" width="10.33203125" style="1" customWidth="1"/>
    <col min="18" max="19" width="2.6640625" style="1" customWidth="1"/>
    <col min="20" max="37" width="2.6640625" style="3" customWidth="1"/>
    <col min="38" max="38" width="2.6640625" style="5" customWidth="1"/>
    <col min="39" max="39" width="2.6640625" style="4" customWidth="1"/>
    <col min="40" max="56" width="2.6640625" style="5" customWidth="1"/>
    <col min="57" max="62" width="2.6640625" style="45" customWidth="1"/>
    <col min="63" max="71" width="2.6640625" style="1" customWidth="1"/>
    <col min="72" max="16384" width="8.88671875" style="1"/>
  </cols>
  <sheetData>
    <row r="1" spans="2:53" ht="15.75" customHeight="1" thickBot="1" x14ac:dyDescent="0.35">
      <c r="S1" s="5"/>
      <c r="Z1" s="4"/>
      <c r="AA1" s="4"/>
      <c r="AB1" s="4"/>
      <c r="AC1" s="4"/>
      <c r="AH1" s="4"/>
      <c r="AI1" s="4"/>
      <c r="AJ1" s="4"/>
      <c r="AK1" s="4"/>
      <c r="AL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2:53" ht="15" customHeight="1" x14ac:dyDescent="0.3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54"/>
      <c r="S2" s="5"/>
      <c r="T2" s="125" t="s">
        <v>0</v>
      </c>
      <c r="U2" s="125" t="s">
        <v>67</v>
      </c>
      <c r="V2" s="125" t="s">
        <v>68</v>
      </c>
      <c r="W2" s="126"/>
      <c r="X2" s="126"/>
      <c r="Y2" s="125" t="s">
        <v>69</v>
      </c>
      <c r="Z2" s="125" t="s">
        <v>70</v>
      </c>
      <c r="AA2" s="125" t="s">
        <v>71</v>
      </c>
      <c r="AB2" s="125" t="s">
        <v>72</v>
      </c>
      <c r="AC2" s="5"/>
      <c r="AD2" s="5"/>
      <c r="AE2" s="5"/>
      <c r="AF2" s="5"/>
      <c r="AG2" s="4"/>
      <c r="AH2" s="4"/>
      <c r="AI2" s="4"/>
      <c r="AJ2" s="4"/>
      <c r="AK2" s="4"/>
      <c r="AL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2:53" ht="25.5" customHeight="1" x14ac:dyDescent="0.5"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55"/>
      <c r="T3" s="5" t="s">
        <v>110</v>
      </c>
      <c r="U3" s="56">
        <v>0.42</v>
      </c>
      <c r="V3" s="56">
        <v>0.06</v>
      </c>
      <c r="W3" s="56"/>
      <c r="X3" s="56"/>
      <c r="Y3" s="56">
        <v>0.83</v>
      </c>
      <c r="Z3" s="56">
        <v>0.08</v>
      </c>
      <c r="AA3" s="56">
        <v>0.19</v>
      </c>
      <c r="AB3" s="56">
        <v>0.21</v>
      </c>
      <c r="AC3" s="56"/>
      <c r="AK3" s="5"/>
      <c r="AM3" s="5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2:53" ht="12.75" customHeight="1" x14ac:dyDescent="0.3">
      <c r="B4" s="9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5"/>
      <c r="AK4" s="5"/>
      <c r="AM4" s="5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2:53" ht="12.75" customHeight="1" x14ac:dyDescent="0.3"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55"/>
      <c r="T5" s="125" t="s">
        <v>74</v>
      </c>
      <c r="U5" s="125" t="s">
        <v>73</v>
      </c>
      <c r="V5" s="125" t="s">
        <v>74</v>
      </c>
      <c r="W5" s="125" t="s">
        <v>73</v>
      </c>
      <c r="X5" s="125" t="s">
        <v>74</v>
      </c>
      <c r="Y5" s="125" t="s">
        <v>73</v>
      </c>
      <c r="Z5" s="125" t="s">
        <v>74</v>
      </c>
      <c r="AA5" s="125" t="s">
        <v>73</v>
      </c>
      <c r="AB5" s="125" t="s">
        <v>74</v>
      </c>
      <c r="AC5" s="125" t="s">
        <v>73</v>
      </c>
      <c r="AD5" s="125" t="s">
        <v>74</v>
      </c>
      <c r="AE5" s="125" t="s">
        <v>73</v>
      </c>
      <c r="AF5" s="125" t="s">
        <v>74</v>
      </c>
      <c r="AG5" s="125" t="s">
        <v>73</v>
      </c>
      <c r="AK5" s="5"/>
      <c r="AM5" s="5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2:53" ht="12.75" customHeight="1" x14ac:dyDescent="0.3">
      <c r="B6" s="9"/>
      <c r="C6" s="11"/>
      <c r="D6" s="11"/>
      <c r="E6" s="11"/>
      <c r="F6" s="11"/>
      <c r="G6" s="11"/>
      <c r="H6" s="11"/>
      <c r="I6" s="11"/>
      <c r="J6" s="18"/>
      <c r="K6" s="11"/>
      <c r="L6" s="11"/>
      <c r="M6" s="11"/>
      <c r="N6" s="11"/>
      <c r="O6" s="11"/>
      <c r="P6" s="11"/>
      <c r="Q6" s="11"/>
      <c r="R6" s="55"/>
      <c r="T6" s="5" t="str">
        <f>"29 years"&amp;CHAR(10)&amp;"and under"</f>
        <v>29 years
and under</v>
      </c>
      <c r="U6" s="57">
        <v>0.05</v>
      </c>
      <c r="V6" s="5" t="s">
        <v>114</v>
      </c>
      <c r="W6" s="57">
        <v>0.7</v>
      </c>
      <c r="X6" s="5" t="str">
        <f>"Less than High School/"&amp;CHAR(10)&amp;"High School Diploma/"&amp;CHAR(10)&amp;"GED"</f>
        <v>Less than High School/
High School Diploma/
GED</v>
      </c>
      <c r="Y6" s="57">
        <v>0.01</v>
      </c>
      <c r="Z6" s="5" t="str">
        <f>"Less than 1"&amp;CHAR(10)&amp;"year"</f>
        <v>Less than 1
year</v>
      </c>
      <c r="AA6" s="57">
        <v>0</v>
      </c>
      <c r="AB6" s="5" t="str">
        <f>"Less than 1"&amp;CHAR(10)&amp;"year"</f>
        <v>Less than 1
year</v>
      </c>
      <c r="AC6" s="57">
        <v>0</v>
      </c>
      <c r="AD6" s="58" t="s">
        <v>115</v>
      </c>
      <c r="AE6" s="57">
        <v>0.04</v>
      </c>
      <c r="AF6" s="5" t="s">
        <v>116</v>
      </c>
      <c r="AG6" s="57">
        <v>0</v>
      </c>
      <c r="AK6" s="5"/>
      <c r="AM6" s="5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2:53" ht="18.75" customHeight="1" x14ac:dyDescent="0.3">
      <c r="B7" s="9"/>
      <c r="C7" s="11"/>
      <c r="D7" s="19"/>
      <c r="E7" s="19"/>
      <c r="F7" s="20"/>
      <c r="G7" s="20"/>
      <c r="H7" s="198"/>
      <c r="I7" s="198"/>
      <c r="J7" s="11"/>
      <c r="K7" s="11"/>
      <c r="L7" s="11"/>
      <c r="M7" s="11"/>
      <c r="N7" s="11"/>
      <c r="O7" s="11"/>
      <c r="P7" s="11"/>
      <c r="Q7" s="11"/>
      <c r="R7" s="55"/>
      <c r="T7" s="5" t="str">
        <f>"30-39"&amp;CHAR(10)&amp;"years old"</f>
        <v>30-39
years old</v>
      </c>
      <c r="U7" s="57">
        <v>0.34</v>
      </c>
      <c r="V7" s="5" t="s">
        <v>117</v>
      </c>
      <c r="W7" s="57">
        <v>0.18</v>
      </c>
      <c r="X7" s="5" t="str">
        <f>"Certification/"&amp;CHAR(10)&amp;"Some College/"&amp;CHAR(10)&amp;"Associate's Degree"</f>
        <v>Certification/
Some College/
Associate's Degree</v>
      </c>
      <c r="Y7" s="57">
        <v>0.06</v>
      </c>
      <c r="Z7" s="5" t="str">
        <f>"1 to 3"&amp;CHAR(10)&amp;"years"</f>
        <v>1 to 3
years</v>
      </c>
      <c r="AA7" s="57">
        <v>0.19</v>
      </c>
      <c r="AB7" s="5" t="str">
        <f>"1 to 3"&amp;CHAR(10)&amp;"years"</f>
        <v>1 to 3
years</v>
      </c>
      <c r="AC7" s="57">
        <v>0.13</v>
      </c>
      <c r="AD7" s="5" t="s">
        <v>118</v>
      </c>
      <c r="AE7" s="57">
        <v>0.06</v>
      </c>
      <c r="AF7" s="5" t="s">
        <v>119</v>
      </c>
      <c r="AG7" s="57">
        <v>0</v>
      </c>
      <c r="AK7" s="5"/>
      <c r="AM7" s="5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2:53" ht="16.5" customHeight="1" x14ac:dyDescent="0.3">
      <c r="B8" s="9"/>
      <c r="C8" s="11"/>
      <c r="D8" s="21"/>
      <c r="E8" s="22"/>
      <c r="F8" s="23"/>
      <c r="G8" s="24"/>
      <c r="H8" s="199"/>
      <c r="I8" s="199"/>
      <c r="J8" s="11"/>
      <c r="K8" s="11"/>
      <c r="L8" s="11"/>
      <c r="M8" s="11"/>
      <c r="N8" s="11"/>
      <c r="O8" s="11"/>
      <c r="P8" s="11"/>
      <c r="Q8" s="11"/>
      <c r="R8" s="55"/>
      <c r="T8" s="5" t="str">
        <f>"40-49"&amp;CHAR(10)&amp;"years old"</f>
        <v>40-49
years old</v>
      </c>
      <c r="U8" s="57">
        <v>0.23</v>
      </c>
      <c r="V8" s="5" t="s">
        <v>120</v>
      </c>
      <c r="W8" s="57">
        <v>0.13</v>
      </c>
      <c r="X8" s="5" t="s">
        <v>103</v>
      </c>
      <c r="Y8" s="57">
        <v>0.25</v>
      </c>
      <c r="Z8" s="5" t="str">
        <f>"4 to 5"&amp;CHAR(10)&amp;"years"</f>
        <v>4 to 5
years</v>
      </c>
      <c r="AA8" s="57">
        <v>0.14000000000000001</v>
      </c>
      <c r="AB8" s="5" t="str">
        <f>"4 to 5"&amp;CHAR(10)&amp;"years"</f>
        <v>4 to 5
years</v>
      </c>
      <c r="AC8" s="57">
        <v>0.11</v>
      </c>
      <c r="AD8" s="5" t="s">
        <v>121</v>
      </c>
      <c r="AE8" s="57">
        <v>0.12</v>
      </c>
      <c r="AF8" s="5" t="s">
        <v>122</v>
      </c>
      <c r="AG8" s="57">
        <v>0.11</v>
      </c>
      <c r="AK8" s="5"/>
      <c r="AM8" s="5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2:53" ht="16.5" customHeight="1" x14ac:dyDescent="0.3">
      <c r="B9" s="9"/>
      <c r="C9" s="11"/>
      <c r="D9" s="21"/>
      <c r="E9" s="22"/>
      <c r="F9" s="25"/>
      <c r="G9" s="24"/>
      <c r="H9" s="199"/>
      <c r="I9" s="199"/>
      <c r="J9" s="11"/>
      <c r="K9" s="11"/>
      <c r="L9" s="11"/>
      <c r="M9" s="11"/>
      <c r="N9" s="11"/>
      <c r="O9" s="11"/>
      <c r="P9" s="11"/>
      <c r="Q9" s="11"/>
      <c r="R9" s="55"/>
      <c r="T9" s="5" t="str">
        <f>"50-59"&amp;CHAR(10)&amp;"years old"</f>
        <v>50-59
years old</v>
      </c>
      <c r="U9" s="57">
        <v>0.22</v>
      </c>
      <c r="V9" s="5"/>
      <c r="W9" s="57"/>
      <c r="X9" s="5" t="str">
        <f>"Advanced Degrees "&amp;CHAR(10)&amp;"(Post Bachelor's Degree)"</f>
        <v>Advanced Degrees 
(Post Bachelor's Degree)</v>
      </c>
      <c r="Y9" s="57">
        <v>0.67</v>
      </c>
      <c r="Z9" s="5" t="str">
        <f>"6 to 10"&amp;CHAR(10)&amp;"years"</f>
        <v>6 to 10
years</v>
      </c>
      <c r="AA9" s="57">
        <v>0.22</v>
      </c>
      <c r="AB9" s="5" t="str">
        <f>"6 to 10"&amp;CHAR(10)&amp;"years"</f>
        <v>6 to 10
years</v>
      </c>
      <c r="AC9" s="57">
        <v>0.22</v>
      </c>
      <c r="AD9" s="5" t="s">
        <v>123</v>
      </c>
      <c r="AE9" s="57">
        <v>0.21</v>
      </c>
      <c r="AF9" s="5" t="s">
        <v>124</v>
      </c>
      <c r="AG9" s="57">
        <v>0.82</v>
      </c>
      <c r="AK9" s="27"/>
      <c r="AL9" s="27"/>
      <c r="AM9" s="27"/>
      <c r="AN9" s="27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2:53" ht="16.5" customHeight="1" x14ac:dyDescent="0.3">
      <c r="B10" s="9"/>
      <c r="C10" s="11"/>
      <c r="D10" s="22"/>
      <c r="E10" s="22"/>
      <c r="F10" s="25"/>
      <c r="G10" s="24"/>
      <c r="H10" s="199"/>
      <c r="I10" s="199"/>
      <c r="J10" s="11"/>
      <c r="K10" s="11"/>
      <c r="L10" s="11"/>
      <c r="M10" s="40"/>
      <c r="N10" s="11"/>
      <c r="O10" s="11"/>
      <c r="P10" s="11"/>
      <c r="Q10" s="11"/>
      <c r="R10" s="55"/>
      <c r="T10" s="5" t="str">
        <f>"60 years"&amp;CHAR(10)&amp;"or older"</f>
        <v>60 years
or older</v>
      </c>
      <c r="U10" s="57">
        <v>0.15</v>
      </c>
      <c r="V10" s="5"/>
      <c r="W10" s="57"/>
      <c r="X10" s="5"/>
      <c r="Y10" s="57"/>
      <c r="Z10" s="5" t="str">
        <f>"11 to 14"&amp;CHAR(10)&amp;"years"</f>
        <v>11 to 14
years</v>
      </c>
      <c r="AA10" s="57">
        <v>0.16</v>
      </c>
      <c r="AB10" s="5" t="str">
        <f>"11 to 14"&amp;CHAR(10)&amp;"years"</f>
        <v>11 to 14
years</v>
      </c>
      <c r="AC10" s="57">
        <v>0.18</v>
      </c>
      <c r="AD10" s="5" t="s">
        <v>125</v>
      </c>
      <c r="AE10" s="57">
        <v>0.56999999999999995</v>
      </c>
      <c r="AF10" s="5" t="s">
        <v>126</v>
      </c>
      <c r="AG10" s="57">
        <v>0.04</v>
      </c>
      <c r="AK10" s="27"/>
      <c r="AL10" s="27"/>
      <c r="AM10" s="27"/>
      <c r="AN10" s="27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2:53" ht="16.5" customHeight="1" x14ac:dyDescent="0.3">
      <c r="B11" s="9"/>
      <c r="C11" s="11"/>
      <c r="D11" s="22"/>
      <c r="E11" s="22"/>
      <c r="F11" s="25"/>
      <c r="G11" s="24"/>
      <c r="H11" s="199"/>
      <c r="I11" s="199"/>
      <c r="J11" s="11"/>
      <c r="K11" s="11"/>
      <c r="L11" s="11"/>
      <c r="M11" s="11"/>
      <c r="N11" s="11"/>
      <c r="O11" s="11"/>
      <c r="P11" s="11"/>
      <c r="Q11" s="11"/>
      <c r="R11" s="55"/>
      <c r="T11" s="5"/>
      <c r="U11" s="5"/>
      <c r="V11" s="5"/>
      <c r="W11" s="57"/>
      <c r="X11" s="5"/>
      <c r="Y11" s="57"/>
      <c r="Z11" s="5" t="str">
        <f>"15 to 20"&amp;CHAR(10)&amp;"years"</f>
        <v>15 to 20
years</v>
      </c>
      <c r="AA11" s="57">
        <v>0.11</v>
      </c>
      <c r="AB11" s="5" t="str">
        <f>"15 to 20"&amp;CHAR(10)&amp;"years"</f>
        <v>15 to 20
years</v>
      </c>
      <c r="AC11" s="57">
        <v>0.13</v>
      </c>
      <c r="AD11" s="5"/>
      <c r="AE11" s="59"/>
      <c r="AF11" s="5" t="s">
        <v>127</v>
      </c>
      <c r="AG11" s="57">
        <v>0.02</v>
      </c>
      <c r="AK11" s="27"/>
      <c r="AL11" s="27"/>
      <c r="AM11" s="27"/>
      <c r="AN11" s="27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2:53" ht="16.5" customHeight="1" x14ac:dyDescent="0.3">
      <c r="B12" s="9"/>
      <c r="C12" s="11"/>
      <c r="D12" s="22"/>
      <c r="E12" s="22"/>
      <c r="F12" s="25"/>
      <c r="G12" s="24"/>
      <c r="H12" s="199"/>
      <c r="I12" s="199"/>
      <c r="J12" s="11"/>
      <c r="K12" s="11"/>
      <c r="L12" s="11"/>
      <c r="M12" s="11"/>
      <c r="N12" s="11"/>
      <c r="O12" s="11"/>
      <c r="P12" s="11"/>
      <c r="Q12" s="11"/>
      <c r="R12" s="55"/>
      <c r="T12" s="5"/>
      <c r="U12" s="5"/>
      <c r="V12" s="5"/>
      <c r="W12" s="5"/>
      <c r="X12" s="5"/>
      <c r="Y12" s="57"/>
      <c r="Z12" s="5" t="str">
        <f>"More than 20"&amp;CHAR(10)&amp;"years"</f>
        <v>More than 20
years</v>
      </c>
      <c r="AA12" s="57">
        <v>0.18</v>
      </c>
      <c r="AB12" s="5" t="str">
        <f>"More than 20"&amp;CHAR(10)&amp;"years"</f>
        <v>More than 20
years</v>
      </c>
      <c r="AC12" s="57">
        <v>0.22</v>
      </c>
      <c r="AD12" s="5"/>
      <c r="AE12" s="59"/>
      <c r="AF12" s="5" t="s">
        <v>128</v>
      </c>
      <c r="AG12" s="57">
        <v>0.01</v>
      </c>
      <c r="AH12" s="5"/>
      <c r="AJ12" s="27"/>
      <c r="AK12" s="27"/>
      <c r="AL12" s="27"/>
      <c r="AM12" s="27"/>
      <c r="AN12" s="27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2:53" ht="16.5" customHeight="1" x14ac:dyDescent="0.3">
      <c r="B13" s="9"/>
      <c r="C13" s="11"/>
      <c r="D13" s="195"/>
      <c r="E13" s="195"/>
      <c r="F13" s="28"/>
      <c r="G13" s="29"/>
      <c r="H13" s="196"/>
      <c r="I13" s="196"/>
      <c r="J13" s="11"/>
      <c r="K13" s="11"/>
      <c r="L13" s="11"/>
      <c r="M13" s="11"/>
      <c r="N13" s="11"/>
      <c r="O13" s="11"/>
      <c r="P13" s="11"/>
      <c r="Q13" s="11"/>
      <c r="R13" s="55"/>
      <c r="X13" s="5"/>
      <c r="Y13" s="57"/>
      <c r="AF13" s="5"/>
      <c r="AH13" s="5"/>
      <c r="AJ13" s="27"/>
      <c r="AK13" s="27"/>
      <c r="AL13" s="27"/>
      <c r="AM13" s="27"/>
      <c r="AN13" s="27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2:53" ht="13.5" customHeight="1" x14ac:dyDescent="0.3">
      <c r="B14" s="9"/>
      <c r="C14" s="11"/>
      <c r="D14" s="30"/>
      <c r="E14" s="30"/>
      <c r="F14" s="30"/>
      <c r="G14" s="30"/>
      <c r="H14" s="30"/>
      <c r="I14" s="30"/>
      <c r="J14" s="11"/>
      <c r="K14" s="11"/>
      <c r="L14" s="31"/>
      <c r="M14" s="11"/>
      <c r="N14" s="11"/>
      <c r="O14" s="11"/>
      <c r="P14" s="11"/>
      <c r="Q14" s="11"/>
      <c r="R14" s="55"/>
      <c r="AF14" s="5"/>
      <c r="AG14" s="5"/>
      <c r="AJ14" s="32"/>
      <c r="AK14" s="32"/>
      <c r="AL14" s="32"/>
      <c r="AM14" s="32"/>
      <c r="AN14" s="32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2:53" x14ac:dyDescent="0.3">
      <c r="B15" s="9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5"/>
      <c r="AE15" s="56"/>
      <c r="AF15" s="5"/>
      <c r="AI15" s="5"/>
      <c r="AJ15" s="5"/>
      <c r="AK15" s="5"/>
      <c r="AM15" s="5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2:53" ht="13.5" customHeight="1" x14ac:dyDescent="0.3">
      <c r="B16" s="9"/>
      <c r="C16" s="11"/>
      <c r="D16" s="33"/>
      <c r="E16" s="34"/>
      <c r="F16" s="35"/>
      <c r="G16" s="35"/>
      <c r="H16" s="11"/>
      <c r="I16" s="34"/>
      <c r="J16" s="34"/>
      <c r="K16" s="35"/>
      <c r="L16" s="35"/>
      <c r="M16" s="11"/>
      <c r="N16" s="11"/>
      <c r="O16" s="11"/>
      <c r="P16" s="11"/>
      <c r="Q16" s="11"/>
      <c r="R16" s="55"/>
      <c r="AE16" s="56"/>
      <c r="AF16" s="5"/>
      <c r="AI16" s="5"/>
      <c r="AJ16" s="5"/>
      <c r="AK16" s="5"/>
      <c r="AM16" s="5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2:53" ht="12.75" customHeight="1" x14ac:dyDescent="0.3">
      <c r="B17" s="9"/>
      <c r="C17" s="11"/>
      <c r="D17" s="11"/>
      <c r="E17" s="11"/>
      <c r="F17" s="36"/>
      <c r="G17" s="37"/>
      <c r="H17" s="11"/>
      <c r="I17" s="11"/>
      <c r="J17" s="11"/>
      <c r="K17" s="36"/>
      <c r="L17" s="37"/>
      <c r="M17" s="11"/>
      <c r="N17" s="11"/>
      <c r="O17" s="11"/>
      <c r="P17" s="11"/>
      <c r="Q17" s="11"/>
      <c r="R17" s="55"/>
      <c r="AE17" s="56"/>
      <c r="AF17" s="5"/>
      <c r="AJ17" s="5"/>
      <c r="AK17" s="5"/>
      <c r="AM17" s="5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2:53" ht="12.75" customHeight="1" x14ac:dyDescent="0.3">
      <c r="B18" s="9"/>
      <c r="C18" s="11"/>
      <c r="D18" s="11"/>
      <c r="E18" s="11"/>
      <c r="F18" s="36"/>
      <c r="G18" s="37"/>
      <c r="H18" s="11"/>
      <c r="I18" s="11"/>
      <c r="J18" s="11"/>
      <c r="K18" s="36"/>
      <c r="L18" s="37"/>
      <c r="M18" s="11"/>
      <c r="N18" s="11"/>
      <c r="O18" s="11"/>
      <c r="P18" s="11"/>
      <c r="Q18" s="11"/>
      <c r="R18" s="55"/>
      <c r="W18" s="32"/>
      <c r="X18" s="32"/>
      <c r="Y18" s="32"/>
      <c r="Z18" s="32"/>
      <c r="AA18" s="5"/>
      <c r="AB18" s="59"/>
      <c r="AC18" s="26"/>
      <c r="AD18" s="27"/>
      <c r="AE18" s="56"/>
      <c r="AF18" s="5"/>
      <c r="AI18" s="5"/>
      <c r="AJ18" s="5"/>
      <c r="AK18" s="5"/>
      <c r="AM18" s="5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2:53" ht="12.75" customHeight="1" x14ac:dyDescent="0.3">
      <c r="B19" s="9"/>
      <c r="C19" s="11"/>
      <c r="D19" s="11"/>
      <c r="E19" s="11"/>
      <c r="F19" s="36"/>
      <c r="G19" s="37"/>
      <c r="H19" s="11"/>
      <c r="I19" s="11"/>
      <c r="J19" s="11"/>
      <c r="K19" s="36"/>
      <c r="L19" s="37"/>
      <c r="M19" s="11"/>
      <c r="N19" s="11"/>
      <c r="O19" s="11"/>
      <c r="P19" s="11"/>
      <c r="Q19" s="11"/>
      <c r="R19" s="55"/>
      <c r="W19" s="5"/>
      <c r="X19" s="5"/>
      <c r="Z19" s="5"/>
      <c r="AA19" s="5"/>
      <c r="AB19" s="59"/>
      <c r="AD19" s="27"/>
      <c r="AG19" s="5"/>
      <c r="AH19" s="5"/>
      <c r="AI19" s="5"/>
      <c r="AJ19" s="5"/>
      <c r="AK19" s="5"/>
      <c r="AM19" s="5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2:53" ht="12.75" customHeight="1" x14ac:dyDescent="0.3">
      <c r="B20" s="9"/>
      <c r="C20" s="11"/>
      <c r="D20" s="11"/>
      <c r="E20" s="11"/>
      <c r="F20" s="36"/>
      <c r="G20" s="37"/>
      <c r="H20" s="11"/>
      <c r="I20" s="11"/>
      <c r="J20" s="11"/>
      <c r="K20" s="36"/>
      <c r="L20" s="37"/>
      <c r="M20" s="11"/>
      <c r="N20" s="11"/>
      <c r="O20" s="11"/>
      <c r="P20" s="11"/>
      <c r="Q20" s="11"/>
      <c r="R20" s="55"/>
      <c r="X20" s="5"/>
      <c r="Y20" s="5"/>
      <c r="Z20" s="5"/>
      <c r="AA20" s="60"/>
      <c r="AB20" s="59"/>
      <c r="AC20" s="5"/>
      <c r="AD20" s="5"/>
      <c r="AG20" s="5"/>
      <c r="AH20" s="5"/>
      <c r="AI20" s="5"/>
      <c r="AJ20" s="5"/>
      <c r="AK20" s="5"/>
      <c r="AM20" s="5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2:53" ht="12.75" customHeight="1" x14ac:dyDescent="0.3">
      <c r="B21" s="9"/>
      <c r="C21" s="11"/>
      <c r="D21" s="11"/>
      <c r="E21" s="11"/>
      <c r="F21" s="36"/>
      <c r="G21" s="37"/>
      <c r="H21" s="11"/>
      <c r="I21" s="11"/>
      <c r="J21" s="11"/>
      <c r="K21" s="36"/>
      <c r="L21" s="37"/>
      <c r="M21" s="11"/>
      <c r="N21" s="11"/>
      <c r="O21" s="11"/>
      <c r="P21" s="11"/>
      <c r="Q21" s="11"/>
      <c r="R21" s="55"/>
      <c r="X21" s="5"/>
      <c r="Y21" s="5"/>
      <c r="Z21" s="5"/>
      <c r="AC21" s="5"/>
      <c r="AD21" s="5"/>
      <c r="AG21" s="5"/>
      <c r="AH21" s="5"/>
      <c r="AI21" s="5"/>
      <c r="AJ21" s="5"/>
      <c r="AK21" s="5"/>
      <c r="AM21" s="5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2:53" ht="12.75" customHeight="1" x14ac:dyDescent="0.3">
      <c r="B22" s="9"/>
      <c r="C22" s="11"/>
      <c r="D22" s="11"/>
      <c r="E22" s="11"/>
      <c r="F22" s="36"/>
      <c r="G22" s="37"/>
      <c r="H22" s="11"/>
      <c r="I22" s="11"/>
      <c r="J22" s="11"/>
      <c r="K22" s="36"/>
      <c r="L22" s="37"/>
      <c r="M22" s="11"/>
      <c r="N22" s="11"/>
      <c r="O22" s="11"/>
      <c r="P22" s="11"/>
      <c r="Q22" s="11"/>
      <c r="R22" s="55"/>
      <c r="W22" s="5"/>
      <c r="X22" s="5"/>
      <c r="Y22" s="5"/>
      <c r="Z22" s="5"/>
      <c r="AC22" s="5"/>
      <c r="AD22" s="5"/>
      <c r="AE22" s="5"/>
      <c r="AF22" s="5"/>
      <c r="AG22" s="5"/>
      <c r="AH22" s="5"/>
      <c r="AI22" s="5"/>
      <c r="AJ22" s="5"/>
      <c r="AK22" s="5"/>
      <c r="AM22" s="5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2:53" ht="12.75" customHeight="1" x14ac:dyDescent="0.3">
      <c r="B23" s="9"/>
      <c r="C23" s="11"/>
      <c r="D23" s="11"/>
      <c r="E23" s="11"/>
      <c r="F23" s="36"/>
      <c r="G23" s="37"/>
      <c r="H23" s="11"/>
      <c r="I23" s="11"/>
      <c r="J23" s="11"/>
      <c r="K23" s="36"/>
      <c r="L23" s="37"/>
      <c r="M23" s="11"/>
      <c r="N23" s="11"/>
      <c r="O23" s="11"/>
      <c r="P23" s="11"/>
      <c r="Q23" s="11"/>
      <c r="R23" s="55"/>
      <c r="W23" s="5"/>
      <c r="X23" s="41"/>
      <c r="Y23" s="41"/>
      <c r="AD23" s="5"/>
      <c r="AE23" s="5"/>
      <c r="AF23" s="5"/>
      <c r="AG23" s="5"/>
      <c r="AH23" s="5"/>
      <c r="AI23" s="5"/>
      <c r="AJ23" s="5"/>
      <c r="AK23" s="5"/>
      <c r="AM23" s="5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2:53" ht="12.75" customHeight="1" x14ac:dyDescent="0.3">
      <c r="B24" s="9"/>
      <c r="C24" s="11"/>
      <c r="D24" s="11"/>
      <c r="E24" s="11"/>
      <c r="F24" s="36"/>
      <c r="G24" s="37"/>
      <c r="H24" s="11"/>
      <c r="I24" s="11"/>
      <c r="J24" s="11"/>
      <c r="K24" s="36"/>
      <c r="L24" s="37"/>
      <c r="M24" s="11"/>
      <c r="N24" s="11"/>
      <c r="O24" s="11"/>
      <c r="P24" s="11"/>
      <c r="Q24" s="11"/>
      <c r="R24" s="55"/>
      <c r="W24" s="2"/>
      <c r="X24" s="2"/>
      <c r="Y24" s="2"/>
      <c r="Z24" s="2"/>
      <c r="AA24" s="2"/>
      <c r="AB24" s="2"/>
      <c r="AC24" s="2"/>
      <c r="AD24" s="2"/>
      <c r="AE24" s="5"/>
      <c r="AF24" s="5"/>
      <c r="AG24" s="5"/>
      <c r="AH24" s="5"/>
      <c r="AI24" s="5"/>
      <c r="AJ24" s="5"/>
      <c r="AK24" s="5"/>
      <c r="AM24" s="5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2:53" ht="12.75" customHeight="1" x14ac:dyDescent="0.3">
      <c r="B25" s="9"/>
      <c r="C25" s="11"/>
      <c r="D25" s="11"/>
      <c r="E25" s="11"/>
      <c r="F25" s="36"/>
      <c r="G25" s="37"/>
      <c r="H25" s="11"/>
      <c r="I25" s="11"/>
      <c r="J25" s="11"/>
      <c r="K25" s="36"/>
      <c r="L25" s="37"/>
      <c r="M25" s="11"/>
      <c r="N25" s="11"/>
      <c r="O25" s="11"/>
      <c r="P25" s="11"/>
      <c r="Q25" s="11"/>
      <c r="R25" s="55"/>
      <c r="S25" s="5"/>
      <c r="T25" s="5"/>
      <c r="U25" s="2"/>
      <c r="V25" s="2"/>
      <c r="W25" s="2"/>
      <c r="X25" s="2"/>
      <c r="Y25" s="2"/>
      <c r="Z25" s="2"/>
      <c r="AA25" s="2"/>
      <c r="AB25" s="2"/>
      <c r="AC25" s="2"/>
      <c r="AD25" s="2"/>
      <c r="AE25" s="5"/>
      <c r="AF25" s="5"/>
      <c r="AG25" s="5"/>
      <c r="AH25" s="5"/>
      <c r="AI25" s="5"/>
      <c r="AJ25" s="5"/>
      <c r="AK25" s="5"/>
      <c r="AM25" s="5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2:53" ht="12.75" customHeight="1" x14ac:dyDescent="0.3">
      <c r="B26" s="9"/>
      <c r="C26" s="11"/>
      <c r="D26" s="11"/>
      <c r="E26" s="11"/>
      <c r="F26" s="36"/>
      <c r="G26" s="37"/>
      <c r="H26" s="11"/>
      <c r="I26" s="11"/>
      <c r="J26" s="11"/>
      <c r="K26" s="36"/>
      <c r="L26" s="37"/>
      <c r="M26" s="11"/>
      <c r="N26" s="11"/>
      <c r="O26" s="11"/>
      <c r="P26" s="11"/>
      <c r="Q26" s="11"/>
      <c r="R26" s="55"/>
      <c r="S26" s="5"/>
      <c r="T26" s="61" t="str">
        <f t="shared" ref="T26:AG32" si="0">IF(ISBLANK(T6),"--",T6)</f>
        <v>29 years
and under</v>
      </c>
      <c r="U26" s="62">
        <f>IF(ISBLANK(U6),"--",U6)</f>
        <v>0.05</v>
      </c>
      <c r="V26" s="61" t="str">
        <f t="shared" si="0"/>
        <v>White</v>
      </c>
      <c r="W26" s="62">
        <f t="shared" si="0"/>
        <v>0.7</v>
      </c>
      <c r="X26" s="61" t="str">
        <f t="shared" si="0"/>
        <v>Less than High School/
High School Diploma/
GED</v>
      </c>
      <c r="Y26" s="62">
        <f t="shared" si="0"/>
        <v>0.01</v>
      </c>
      <c r="Z26" s="61" t="str">
        <f t="shared" si="0"/>
        <v>Less than 1
year</v>
      </c>
      <c r="AA26" s="62">
        <f t="shared" si="0"/>
        <v>0</v>
      </c>
      <c r="AB26" s="61" t="str">
        <f t="shared" si="0"/>
        <v>Less than 1
year</v>
      </c>
      <c r="AC26" s="62">
        <f t="shared" si="0"/>
        <v>0</v>
      </c>
      <c r="AD26" s="61" t="str">
        <f t="shared" si="0"/>
        <v>Senior Leader</v>
      </c>
      <c r="AE26" s="62">
        <f t="shared" si="0"/>
        <v>0.04</v>
      </c>
      <c r="AF26" s="61" t="str">
        <f t="shared" si="0"/>
        <v>Federal Wage System</v>
      </c>
      <c r="AG26" s="62">
        <f t="shared" si="0"/>
        <v>0</v>
      </c>
      <c r="AH26" s="5"/>
      <c r="AI26" s="5"/>
      <c r="AJ26" s="5"/>
      <c r="AK26" s="5"/>
      <c r="AM26" s="5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2:53" x14ac:dyDescent="0.3">
      <c r="B27" s="9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55"/>
      <c r="S27" s="5"/>
      <c r="T27" s="61" t="str">
        <f t="shared" si="0"/>
        <v>30-39
years old</v>
      </c>
      <c r="U27" s="62">
        <f t="shared" si="0"/>
        <v>0.34</v>
      </c>
      <c r="V27" s="61" t="str">
        <f t="shared" si="0"/>
        <v>Black or African American</v>
      </c>
      <c r="W27" s="62">
        <f t="shared" si="0"/>
        <v>0.18</v>
      </c>
      <c r="X27" s="61" t="str">
        <f t="shared" si="0"/>
        <v>Certification/
Some College/
Associate's Degree</v>
      </c>
      <c r="Y27" s="62">
        <f t="shared" si="0"/>
        <v>0.06</v>
      </c>
      <c r="Z27" s="61" t="str">
        <f t="shared" si="0"/>
        <v>1 to 3
years</v>
      </c>
      <c r="AA27" s="62">
        <f t="shared" si="0"/>
        <v>0.19</v>
      </c>
      <c r="AB27" s="61" t="str">
        <f t="shared" si="0"/>
        <v>1 to 3
years</v>
      </c>
      <c r="AC27" s="62">
        <f t="shared" si="0"/>
        <v>0.13</v>
      </c>
      <c r="AD27" s="61" t="str">
        <f t="shared" si="0"/>
        <v>Manager</v>
      </c>
      <c r="AE27" s="62">
        <f t="shared" si="0"/>
        <v>0.06</v>
      </c>
      <c r="AF27" s="61" t="str">
        <f t="shared" si="0"/>
        <v>GS 1-6</v>
      </c>
      <c r="AG27" s="62">
        <f t="shared" si="0"/>
        <v>0</v>
      </c>
      <c r="AH27" s="5"/>
      <c r="AI27" s="5"/>
      <c r="AJ27" s="5"/>
      <c r="AK27" s="5"/>
      <c r="AM27" s="5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2:53" x14ac:dyDescent="0.3">
      <c r="B28" s="9"/>
      <c r="C28" s="11"/>
      <c r="D28" s="43"/>
      <c r="E28" s="43"/>
      <c r="F28" s="43"/>
      <c r="G28" s="4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55"/>
      <c r="S28" s="5"/>
      <c r="T28" s="61" t="str">
        <f t="shared" si="0"/>
        <v>40-49
years old</v>
      </c>
      <c r="U28" s="62">
        <f t="shared" si="0"/>
        <v>0.23</v>
      </c>
      <c r="V28" s="61" t="str">
        <f t="shared" si="0"/>
        <v>All other races</v>
      </c>
      <c r="W28" s="62">
        <f t="shared" si="0"/>
        <v>0.13</v>
      </c>
      <c r="X28" s="61" t="str">
        <f t="shared" si="0"/>
        <v>Bachelor's Degree</v>
      </c>
      <c r="Y28" s="62">
        <f t="shared" si="0"/>
        <v>0.25</v>
      </c>
      <c r="Z28" s="61" t="str">
        <f t="shared" si="0"/>
        <v>4 to 5
years</v>
      </c>
      <c r="AA28" s="62">
        <f t="shared" si="0"/>
        <v>0.14000000000000001</v>
      </c>
      <c r="AB28" s="61" t="str">
        <f t="shared" si="0"/>
        <v>4 to 5
years</v>
      </c>
      <c r="AC28" s="62">
        <f t="shared" si="0"/>
        <v>0.11</v>
      </c>
      <c r="AD28" s="61" t="str">
        <f t="shared" si="0"/>
        <v>Supervisor</v>
      </c>
      <c r="AE28" s="62">
        <f t="shared" si="0"/>
        <v>0.12</v>
      </c>
      <c r="AF28" s="61" t="str">
        <f t="shared" si="0"/>
        <v>GS 7-12</v>
      </c>
      <c r="AG28" s="62">
        <f t="shared" si="0"/>
        <v>0.11</v>
      </c>
      <c r="AK28" s="5"/>
      <c r="AM28" s="5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2:53" ht="13.5" customHeight="1" x14ac:dyDescent="0.3">
      <c r="B29" s="9"/>
      <c r="C29" s="11"/>
      <c r="D29" s="34"/>
      <c r="E29" s="34"/>
      <c r="F29" s="35"/>
      <c r="G29" s="35"/>
      <c r="H29" s="11"/>
      <c r="I29" s="34"/>
      <c r="J29" s="34"/>
      <c r="K29" s="35"/>
      <c r="L29" s="35"/>
      <c r="M29" s="11"/>
      <c r="N29" s="11"/>
      <c r="O29" s="11"/>
      <c r="P29" s="11"/>
      <c r="Q29" s="11"/>
      <c r="R29" s="55"/>
      <c r="S29" s="5"/>
      <c r="T29" s="61" t="str">
        <f t="shared" si="0"/>
        <v>50-59
years old</v>
      </c>
      <c r="U29" s="62">
        <f t="shared" si="0"/>
        <v>0.22</v>
      </c>
      <c r="V29" s="61"/>
      <c r="W29" s="62"/>
      <c r="X29" s="61" t="str">
        <f t="shared" si="0"/>
        <v>Advanced Degrees 
(Post Bachelor's Degree)</v>
      </c>
      <c r="Y29" s="62">
        <f t="shared" si="0"/>
        <v>0.67</v>
      </c>
      <c r="Z29" s="61" t="str">
        <f t="shared" si="0"/>
        <v>6 to 10
years</v>
      </c>
      <c r="AA29" s="62">
        <f t="shared" si="0"/>
        <v>0.22</v>
      </c>
      <c r="AB29" s="61" t="str">
        <f t="shared" si="0"/>
        <v>6 to 10
years</v>
      </c>
      <c r="AC29" s="62">
        <f t="shared" si="0"/>
        <v>0.22</v>
      </c>
      <c r="AD29" s="61" t="str">
        <f t="shared" si="0"/>
        <v>Team Leader</v>
      </c>
      <c r="AE29" s="62">
        <f t="shared" si="0"/>
        <v>0.21</v>
      </c>
      <c r="AF29" s="61" t="str">
        <f t="shared" si="0"/>
        <v>GS 13-15</v>
      </c>
      <c r="AG29" s="62">
        <f t="shared" si="0"/>
        <v>0.82</v>
      </c>
      <c r="AK29" s="5"/>
      <c r="AM29" s="5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2:53" ht="12.75" customHeight="1" x14ac:dyDescent="0.3">
      <c r="B30" s="9"/>
      <c r="C30" s="11"/>
      <c r="D30" s="11"/>
      <c r="E30" s="11"/>
      <c r="F30" s="36"/>
      <c r="G30" s="37"/>
      <c r="H30" s="11"/>
      <c r="I30" s="11"/>
      <c r="J30" s="11"/>
      <c r="K30" s="36"/>
      <c r="L30" s="37"/>
      <c r="M30" s="11"/>
      <c r="N30" s="11"/>
      <c r="O30" s="11"/>
      <c r="P30" s="11"/>
      <c r="Q30" s="11"/>
      <c r="R30" s="55"/>
      <c r="S30" s="5"/>
      <c r="T30" s="61" t="str">
        <f t="shared" si="0"/>
        <v>60 years
or older</v>
      </c>
      <c r="U30" s="62">
        <f t="shared" si="0"/>
        <v>0.15</v>
      </c>
      <c r="V30" s="61"/>
      <c r="W30" s="62"/>
      <c r="X30" s="61"/>
      <c r="Y30" s="62"/>
      <c r="Z30" s="61" t="str">
        <f t="shared" si="0"/>
        <v>11 to 14
years</v>
      </c>
      <c r="AA30" s="62">
        <f t="shared" si="0"/>
        <v>0.16</v>
      </c>
      <c r="AB30" s="61" t="str">
        <f t="shared" si="0"/>
        <v>11 to 14
years</v>
      </c>
      <c r="AC30" s="62">
        <f t="shared" si="0"/>
        <v>0.18</v>
      </c>
      <c r="AD30" s="61" t="str">
        <f t="shared" si="0"/>
        <v>Non-Supervisor</v>
      </c>
      <c r="AE30" s="62">
        <f t="shared" si="0"/>
        <v>0.56999999999999995</v>
      </c>
      <c r="AF30" s="61" t="str">
        <f t="shared" si="0"/>
        <v>Senior Executive Service</v>
      </c>
      <c r="AG30" s="62">
        <f t="shared" si="0"/>
        <v>0.04</v>
      </c>
      <c r="AK30" s="5"/>
      <c r="AM30" s="5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2:53" ht="12.75" customHeight="1" x14ac:dyDescent="0.3">
      <c r="B31" s="9"/>
      <c r="C31" s="11"/>
      <c r="D31" s="11"/>
      <c r="E31" s="11"/>
      <c r="F31" s="36"/>
      <c r="G31" s="37"/>
      <c r="H31" s="11"/>
      <c r="I31" s="11"/>
      <c r="J31" s="11"/>
      <c r="K31" s="36"/>
      <c r="L31" s="37"/>
      <c r="M31" s="11"/>
      <c r="N31" s="11"/>
      <c r="O31" s="11"/>
      <c r="P31" s="11"/>
      <c r="Q31" s="11"/>
      <c r="R31" s="55"/>
      <c r="S31" s="5"/>
      <c r="T31" s="61"/>
      <c r="U31" s="62"/>
      <c r="V31" s="61"/>
      <c r="W31" s="62"/>
      <c r="X31" s="61"/>
      <c r="Y31" s="62"/>
      <c r="Z31" s="61" t="str">
        <f t="shared" si="0"/>
        <v>15 to 20
years</v>
      </c>
      <c r="AA31" s="62">
        <f t="shared" si="0"/>
        <v>0.11</v>
      </c>
      <c r="AB31" s="61" t="str">
        <f t="shared" si="0"/>
        <v>15 to 20
years</v>
      </c>
      <c r="AC31" s="62">
        <f t="shared" si="0"/>
        <v>0.13</v>
      </c>
      <c r="AD31" s="44"/>
      <c r="AF31" s="61" t="str">
        <f t="shared" si="0"/>
        <v>Senior Level (SL) or Scientific or Professional (ST)</v>
      </c>
      <c r="AG31" s="62">
        <f t="shared" si="0"/>
        <v>0.02</v>
      </c>
      <c r="AK31" s="5"/>
      <c r="AM31" s="5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2:53" ht="12.75" customHeight="1" x14ac:dyDescent="0.3">
      <c r="B32" s="9"/>
      <c r="C32" s="11"/>
      <c r="D32" s="11"/>
      <c r="E32" s="11"/>
      <c r="F32" s="36"/>
      <c r="G32" s="37"/>
      <c r="H32" s="11"/>
      <c r="I32" s="11"/>
      <c r="J32" s="11"/>
      <c r="K32" s="36"/>
      <c r="L32" s="37"/>
      <c r="M32" s="11"/>
      <c r="N32" s="11"/>
      <c r="O32" s="11"/>
      <c r="P32" s="11"/>
      <c r="Q32" s="11"/>
      <c r="R32" s="55"/>
      <c r="S32" s="5"/>
      <c r="T32" s="5"/>
      <c r="U32" s="41"/>
      <c r="V32" s="44"/>
      <c r="W32" s="41"/>
      <c r="X32" s="61"/>
      <c r="Y32" s="62"/>
      <c r="Z32" s="61" t="str">
        <f t="shared" si="0"/>
        <v>More than 20
years</v>
      </c>
      <c r="AA32" s="62">
        <f t="shared" si="0"/>
        <v>0.18</v>
      </c>
      <c r="AB32" s="61" t="str">
        <f t="shared" si="0"/>
        <v>More than 20
years</v>
      </c>
      <c r="AC32" s="62">
        <f t="shared" si="0"/>
        <v>0.22</v>
      </c>
      <c r="AD32" s="44"/>
      <c r="AF32" s="61" t="str">
        <f t="shared" si="0"/>
        <v>Other</v>
      </c>
      <c r="AG32" s="62">
        <f t="shared" si="0"/>
        <v>0.01</v>
      </c>
      <c r="AK32" s="5"/>
      <c r="AM32" s="5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70" ht="12.75" customHeight="1" x14ac:dyDescent="0.3">
      <c r="B33" s="9"/>
      <c r="C33" s="11"/>
      <c r="D33" s="11"/>
      <c r="E33" s="11"/>
      <c r="F33" s="36"/>
      <c r="G33" s="37"/>
      <c r="H33" s="11"/>
      <c r="I33" s="11"/>
      <c r="J33" s="11"/>
      <c r="K33" s="36"/>
      <c r="L33" s="37"/>
      <c r="M33" s="11"/>
      <c r="N33" s="11"/>
      <c r="O33" s="11"/>
      <c r="P33" s="11"/>
      <c r="Q33" s="11"/>
      <c r="R33" s="55"/>
      <c r="S33" s="5"/>
      <c r="T33" s="5"/>
      <c r="U33" s="41"/>
      <c r="V33" s="44"/>
      <c r="W33" s="41"/>
      <c r="X33" s="61"/>
      <c r="Y33" s="62"/>
      <c r="Z33" s="44"/>
      <c r="AA33" s="41"/>
      <c r="AB33" s="44"/>
      <c r="AC33" s="41"/>
      <c r="AD33" s="44"/>
      <c r="AE33" s="5"/>
      <c r="AF33" s="5"/>
      <c r="AG33" s="5"/>
      <c r="AH33" s="5"/>
      <c r="AI33" s="5"/>
      <c r="AJ33" s="5"/>
      <c r="AK33" s="5"/>
      <c r="AM33" s="5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70" ht="12.75" customHeight="1" x14ac:dyDescent="0.3">
      <c r="B34" s="9"/>
      <c r="C34" s="11"/>
      <c r="D34" s="11"/>
      <c r="E34" s="11"/>
      <c r="F34" s="36"/>
      <c r="G34" s="37"/>
      <c r="H34" s="11"/>
      <c r="I34" s="11"/>
      <c r="J34" s="11"/>
      <c r="K34" s="36"/>
      <c r="L34" s="37"/>
      <c r="M34" s="11"/>
      <c r="N34" s="11"/>
      <c r="O34" s="11"/>
      <c r="P34" s="11"/>
      <c r="Q34" s="11"/>
      <c r="R34" s="55"/>
      <c r="S34" s="5"/>
      <c r="T34" s="5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5"/>
      <c r="AF34" s="5"/>
      <c r="AG34" s="5"/>
      <c r="AH34" s="5"/>
      <c r="AI34" s="5"/>
      <c r="AJ34" s="5"/>
      <c r="AK34" s="5"/>
      <c r="AM34" s="5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70" ht="12.75" customHeight="1" x14ac:dyDescent="0.3">
      <c r="B35" s="9"/>
      <c r="C35" s="11"/>
      <c r="D35" s="11"/>
      <c r="E35" s="11"/>
      <c r="F35" s="36"/>
      <c r="G35" s="37"/>
      <c r="H35" s="11"/>
      <c r="I35" s="11"/>
      <c r="J35" s="11"/>
      <c r="K35" s="36"/>
      <c r="L35" s="37"/>
      <c r="M35" s="11"/>
      <c r="N35" s="11"/>
      <c r="O35" s="11"/>
      <c r="P35" s="11"/>
      <c r="Q35" s="11"/>
      <c r="R35" s="55"/>
      <c r="S35" s="5"/>
      <c r="T35" s="5"/>
      <c r="U35" s="46"/>
      <c r="V35" s="17"/>
      <c r="W35" s="46"/>
      <c r="X35" s="17"/>
      <c r="Y35" s="46"/>
      <c r="Z35" s="17"/>
      <c r="AA35" s="46"/>
      <c r="AB35" s="17"/>
      <c r="AC35" s="46"/>
      <c r="AD35" s="17"/>
      <c r="AE35" s="5"/>
      <c r="AF35" s="5"/>
      <c r="AG35" s="5"/>
      <c r="AH35" s="5"/>
      <c r="AI35" s="5"/>
      <c r="AJ35" s="5"/>
      <c r="AK35" s="5"/>
      <c r="AM35" s="5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70" ht="12.75" customHeight="1" x14ac:dyDescent="0.3">
      <c r="B36" s="9"/>
      <c r="C36" s="11"/>
      <c r="D36" s="11"/>
      <c r="E36" s="11"/>
      <c r="F36" s="36"/>
      <c r="G36" s="37"/>
      <c r="H36" s="11"/>
      <c r="I36" s="11"/>
      <c r="J36" s="11"/>
      <c r="K36" s="36"/>
      <c r="L36" s="37"/>
      <c r="M36" s="11"/>
      <c r="N36" s="11"/>
      <c r="O36" s="11"/>
      <c r="P36" s="11"/>
      <c r="Q36" s="11"/>
      <c r="R36" s="55"/>
      <c r="S36" s="5"/>
      <c r="T36" s="5"/>
      <c r="U36" s="46"/>
      <c r="V36" s="17"/>
      <c r="W36" s="46"/>
      <c r="X36" s="17"/>
      <c r="Y36" s="46"/>
      <c r="Z36" s="17"/>
      <c r="AA36" s="46"/>
      <c r="AB36" s="17"/>
      <c r="AC36" s="46"/>
      <c r="AD36" s="17"/>
      <c r="AE36" s="5"/>
      <c r="AF36" s="5"/>
      <c r="AG36" s="5"/>
      <c r="AH36" s="5"/>
      <c r="AI36" s="5"/>
      <c r="AJ36" s="5"/>
      <c r="AK36" s="5"/>
      <c r="AM36" s="5"/>
      <c r="AR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5"/>
      <c r="BK36" s="5"/>
      <c r="BL36" s="5"/>
      <c r="BM36" s="45"/>
      <c r="BN36" s="45"/>
      <c r="BO36" s="45"/>
      <c r="BP36" s="45"/>
      <c r="BQ36" s="45"/>
      <c r="BR36" s="45"/>
    </row>
    <row r="37" spans="1:70" ht="12.75" customHeight="1" x14ac:dyDescent="0.3">
      <c r="B37" s="9"/>
      <c r="C37" s="11"/>
      <c r="D37" s="11"/>
      <c r="E37" s="11"/>
      <c r="F37" s="36"/>
      <c r="G37" s="37"/>
      <c r="H37" s="11"/>
      <c r="I37" s="11"/>
      <c r="J37" s="11"/>
      <c r="K37" s="36"/>
      <c r="L37" s="37"/>
      <c r="M37" s="11"/>
      <c r="N37" s="11"/>
      <c r="O37" s="11"/>
      <c r="P37" s="11"/>
      <c r="Q37" s="11"/>
      <c r="R37" s="55"/>
      <c r="S37" s="5"/>
      <c r="T37" s="5"/>
      <c r="V37" s="5"/>
      <c r="W37" s="5"/>
      <c r="X37" s="5"/>
      <c r="Y37" s="5"/>
      <c r="Z37" s="5"/>
      <c r="AC37" s="5"/>
      <c r="AD37" s="5"/>
      <c r="AE37" s="5"/>
      <c r="AF37" s="5"/>
      <c r="AG37" s="5"/>
      <c r="AH37" s="5"/>
      <c r="AI37" s="5"/>
      <c r="AJ37" s="5"/>
      <c r="AK37" s="5"/>
      <c r="AM37" s="5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5"/>
      <c r="BK37" s="5"/>
      <c r="BL37" s="5"/>
      <c r="BM37" s="45"/>
      <c r="BN37" s="45"/>
      <c r="BO37" s="45"/>
      <c r="BP37" s="45"/>
      <c r="BQ37" s="45"/>
      <c r="BR37" s="45"/>
    </row>
    <row r="38" spans="1:70" ht="12.75" customHeight="1" x14ac:dyDescent="0.3">
      <c r="B38" s="9"/>
      <c r="C38" s="11"/>
      <c r="D38" s="11"/>
      <c r="E38" s="11"/>
      <c r="F38" s="36"/>
      <c r="G38" s="37"/>
      <c r="H38" s="11"/>
      <c r="I38" s="11"/>
      <c r="J38" s="11"/>
      <c r="K38" s="36"/>
      <c r="L38" s="37"/>
      <c r="M38" s="11"/>
      <c r="N38" s="11"/>
      <c r="O38" s="11"/>
      <c r="P38" s="11"/>
      <c r="Q38" s="11"/>
      <c r="R38" s="55"/>
      <c r="S38" s="5"/>
      <c r="T38" s="5"/>
      <c r="V38" s="5"/>
      <c r="W38" s="5"/>
      <c r="X38" s="5"/>
      <c r="Y38" s="5"/>
      <c r="Z38" s="5"/>
      <c r="AC38" s="5"/>
      <c r="AD38" s="5"/>
      <c r="AE38" s="5"/>
      <c r="AF38" s="5"/>
      <c r="AG38" s="5"/>
      <c r="AH38" s="5"/>
      <c r="AI38" s="5"/>
      <c r="AJ38" s="5"/>
      <c r="AK38" s="5"/>
      <c r="AM38" s="5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5"/>
      <c r="BK38" s="5"/>
      <c r="BL38" s="5"/>
      <c r="BM38" s="45"/>
      <c r="BN38" s="45"/>
      <c r="BO38" s="45"/>
      <c r="BP38" s="45"/>
      <c r="BQ38" s="45"/>
      <c r="BR38" s="45"/>
    </row>
    <row r="39" spans="1:70" ht="12.75" customHeight="1" x14ac:dyDescent="0.3">
      <c r="A39" s="50"/>
      <c r="B39" s="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55"/>
      <c r="S39" s="2"/>
      <c r="T39" s="5"/>
      <c r="V39" s="5"/>
      <c r="W39" s="5"/>
      <c r="X39" s="5"/>
      <c r="Y39" s="5"/>
      <c r="Z39" s="5"/>
      <c r="AC39" s="5"/>
      <c r="AD39" s="5"/>
      <c r="AE39" s="5"/>
      <c r="AF39" s="5"/>
      <c r="AG39" s="5"/>
      <c r="AH39" s="5"/>
      <c r="AI39" s="5"/>
      <c r="AJ39" s="5"/>
      <c r="AK39" s="5"/>
      <c r="AM39" s="5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5"/>
      <c r="BK39" s="5"/>
      <c r="BL39" s="5"/>
      <c r="BM39" s="45"/>
      <c r="BN39" s="45"/>
      <c r="BO39" s="45"/>
      <c r="BP39" s="45"/>
      <c r="BQ39" s="45"/>
      <c r="BR39" s="45"/>
    </row>
    <row r="40" spans="1:70" ht="14.25" customHeight="1" x14ac:dyDescent="0.3">
      <c r="A40" s="50"/>
      <c r="B40" s="63"/>
      <c r="C40" s="64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64"/>
      <c r="O40" s="64"/>
      <c r="P40" s="64"/>
      <c r="Q40" s="64"/>
      <c r="R40" s="65"/>
      <c r="S40" s="2"/>
      <c r="T40" s="5"/>
      <c r="V40" s="5"/>
      <c r="W40" s="5"/>
      <c r="X40" s="5"/>
      <c r="Y40" s="5"/>
      <c r="Z40" s="5"/>
      <c r="AC40" s="5"/>
      <c r="AD40" s="5"/>
      <c r="AE40" s="5"/>
      <c r="AF40" s="5"/>
      <c r="AG40" s="5"/>
      <c r="AH40" s="5"/>
      <c r="AI40" s="5"/>
      <c r="AJ40" s="5"/>
      <c r="AK40" s="5"/>
      <c r="AM40" s="5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5"/>
      <c r="BK40" s="5"/>
      <c r="BL40" s="5"/>
      <c r="BM40" s="45"/>
      <c r="BN40" s="45"/>
      <c r="BO40" s="45"/>
      <c r="BP40" s="45"/>
      <c r="BQ40" s="45"/>
      <c r="BR40" s="45"/>
    </row>
    <row r="41" spans="1:70" ht="12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2"/>
      <c r="T41" s="5"/>
      <c r="V41" s="5"/>
      <c r="W41" s="5"/>
      <c r="X41" s="5"/>
      <c r="Y41" s="5"/>
      <c r="Z41" s="5"/>
      <c r="AC41" s="5"/>
      <c r="AD41" s="5"/>
      <c r="AE41" s="5"/>
      <c r="AF41" s="5"/>
      <c r="AG41" s="5"/>
      <c r="AH41" s="5"/>
      <c r="AI41" s="5"/>
      <c r="AJ41" s="5"/>
      <c r="AK41" s="5"/>
      <c r="AM41" s="5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5"/>
      <c r="BK41" s="5"/>
      <c r="BL41" s="5"/>
      <c r="BM41" s="45"/>
      <c r="BN41" s="45"/>
      <c r="BO41" s="45"/>
      <c r="BP41" s="45"/>
      <c r="BQ41" s="45"/>
      <c r="BR41" s="45"/>
    </row>
    <row r="42" spans="1:70" ht="12.75" customHeight="1" x14ac:dyDescent="0.3">
      <c r="B42" s="5">
        <v>5</v>
      </c>
      <c r="C42" s="66" t="s">
        <v>75</v>
      </c>
      <c r="D42" s="66" t="str">
        <f>CHOOSE(C50,T26,V26,X26)</f>
        <v>29 years
and under</v>
      </c>
      <c r="E42" s="59">
        <f>CHOOSE(C50,U26,W26,Y26)</f>
        <v>0.05</v>
      </c>
      <c r="S42" s="5"/>
      <c r="T42" s="5"/>
      <c r="V42" s="5"/>
      <c r="W42" s="5"/>
      <c r="X42" s="5"/>
      <c r="Y42" s="5"/>
      <c r="Z42" s="5"/>
      <c r="AC42" s="5"/>
      <c r="AD42" s="5"/>
      <c r="AE42" s="5"/>
      <c r="AF42" s="5"/>
      <c r="AG42" s="5"/>
      <c r="AH42" s="5"/>
      <c r="AI42" s="5"/>
      <c r="AJ42" s="5"/>
      <c r="AK42" s="5"/>
      <c r="AM42" s="5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5"/>
      <c r="BK42" s="5"/>
      <c r="BL42" s="5"/>
      <c r="BM42" s="45"/>
      <c r="BN42" s="45"/>
      <c r="BO42" s="45"/>
      <c r="BP42" s="45"/>
      <c r="BQ42" s="45"/>
      <c r="BR42" s="45"/>
    </row>
    <row r="43" spans="1:70" ht="12.75" customHeight="1" x14ac:dyDescent="0.3">
      <c r="B43" s="5">
        <v>3</v>
      </c>
      <c r="C43" s="66" t="s">
        <v>76</v>
      </c>
      <c r="D43" s="66" t="str">
        <f>CHOOSE(C50,T27,V27,X27)</f>
        <v>30-39
years old</v>
      </c>
      <c r="E43" s="59">
        <f>CHOOSE(C50,U27,W27,Y27)</f>
        <v>0.34</v>
      </c>
      <c r="S43" s="5"/>
      <c r="T43" s="5"/>
      <c r="V43" s="5"/>
      <c r="W43" s="5"/>
      <c r="X43" s="5"/>
      <c r="Y43" s="5"/>
      <c r="Z43" s="5"/>
      <c r="AC43" s="5"/>
      <c r="AD43" s="5"/>
      <c r="AE43" s="5"/>
      <c r="AF43" s="5"/>
      <c r="AG43" s="5"/>
      <c r="AH43" s="5"/>
      <c r="AI43" s="5"/>
      <c r="AJ43" s="5"/>
      <c r="AK43" s="5"/>
      <c r="AM43" s="5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5"/>
      <c r="BK43" s="5"/>
      <c r="BL43" s="5"/>
      <c r="BM43" s="45"/>
      <c r="BN43" s="45"/>
      <c r="BO43" s="45"/>
      <c r="BP43" s="45"/>
      <c r="BQ43" s="45"/>
      <c r="BR43" s="45"/>
    </row>
    <row r="44" spans="1:70" x14ac:dyDescent="0.3">
      <c r="B44" s="5">
        <v>4</v>
      </c>
      <c r="C44" s="67" t="s">
        <v>77</v>
      </c>
      <c r="D44" s="66" t="str">
        <f>CHOOSE(C50,T28,V28,X28)</f>
        <v>40-49
years old</v>
      </c>
      <c r="E44" s="59">
        <f>CHOOSE(C50,U28,W28,Y28)</f>
        <v>0.23</v>
      </c>
      <c r="S44" s="5"/>
      <c r="T44" s="5"/>
      <c r="V44" s="5"/>
      <c r="W44" s="5"/>
      <c r="X44" s="5"/>
      <c r="Y44" s="5"/>
      <c r="Z44" s="5"/>
      <c r="AC44" s="5"/>
      <c r="AD44" s="5"/>
      <c r="AE44" s="5"/>
      <c r="AF44" s="5"/>
      <c r="AG44" s="5"/>
      <c r="AH44" s="5"/>
      <c r="AI44" s="5"/>
      <c r="AJ44" s="5"/>
      <c r="AK44" s="5"/>
      <c r="AM44" s="5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5"/>
      <c r="BK44" s="5"/>
      <c r="BL44" s="5"/>
      <c r="BM44" s="45"/>
      <c r="BN44" s="45"/>
      <c r="BO44" s="45"/>
      <c r="BP44" s="45"/>
      <c r="BQ44" s="45"/>
      <c r="BR44" s="45"/>
    </row>
    <row r="45" spans="1:70" x14ac:dyDescent="0.3">
      <c r="B45" s="5">
        <v>7</v>
      </c>
      <c r="C45" s="67" t="s">
        <v>78</v>
      </c>
      <c r="D45" s="66" t="str">
        <f>CHOOSE(C50,T29,V29,X29)</f>
        <v>50-59
years old</v>
      </c>
      <c r="E45" s="59">
        <f>CHOOSE(C50,U29,W29,Y29)</f>
        <v>0.22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M45" s="5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70" x14ac:dyDescent="0.3">
      <c r="B46" s="5">
        <v>7</v>
      </c>
      <c r="C46" s="66" t="s">
        <v>79</v>
      </c>
      <c r="D46" s="66" t="str">
        <f>CHOOSE(C50,T30,V30,X30)</f>
        <v>60 years
or older</v>
      </c>
      <c r="E46" s="59">
        <f>CHOOSE(C50,U30,W30,Y30)</f>
        <v>0.15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M46" s="5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70" x14ac:dyDescent="0.3">
      <c r="B47" s="5">
        <v>5</v>
      </c>
      <c r="C47" s="66" t="s">
        <v>80</v>
      </c>
      <c r="D47" s="66">
        <f>CHOOSE(C50,T31,V31,X31)</f>
        <v>0</v>
      </c>
      <c r="E47" s="59">
        <f>CHOOSE(C50,U31,W31,Y31)</f>
        <v>0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M47" s="5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70" x14ac:dyDescent="0.3">
      <c r="B48" s="5">
        <v>7</v>
      </c>
      <c r="C48" s="66" t="s">
        <v>81</v>
      </c>
      <c r="D48" s="66">
        <f>CHOOSE(C50,T32,V32,X32)</f>
        <v>0</v>
      </c>
      <c r="E48" s="59">
        <f>CHOOSE(C50,U32,W32,Y32)</f>
        <v>0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M48" s="5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3" x14ac:dyDescent="0.3">
      <c r="B49" s="5"/>
      <c r="C49" s="66"/>
      <c r="D49" s="66">
        <f>CHOOSE(C50,T33,V33,X33)</f>
        <v>0</v>
      </c>
      <c r="E49" s="59">
        <f>CHOOSE(C50,U33,W33,Y33)</f>
        <v>0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M49" s="5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3" x14ac:dyDescent="0.3">
      <c r="B50" s="5">
        <f>CHOOSE(C50,B42,B43,B44)</f>
        <v>5</v>
      </c>
      <c r="C50" s="67">
        <v>1</v>
      </c>
      <c r="D50" s="66" t="str">
        <f>CHOOSE(C51,Z26,AB26,AD26,AF26)</f>
        <v>Less than 1
year</v>
      </c>
      <c r="E50" s="59">
        <f>CHOOSE(C51,AA26,AC26,AE26,AG26)</f>
        <v>0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M50" s="5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3" x14ac:dyDescent="0.3">
      <c r="B51" s="5">
        <f>CHOOSE(C51,B45,B46,B47,B48)</f>
        <v>7</v>
      </c>
      <c r="C51" s="67">
        <v>1</v>
      </c>
      <c r="D51" s="66" t="str">
        <f>CHOOSE(C51,Z27,AB27,AD27,AF27)</f>
        <v>1 to 3
years</v>
      </c>
      <c r="E51" s="59">
        <f>CHOOSE(C51,AA27,AC27,AE27,AG27)</f>
        <v>0.19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M51" s="5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3" x14ac:dyDescent="0.3">
      <c r="B52" s="5"/>
      <c r="C52" s="67" t="str">
        <f>CHOOSE(C50,C42,C43,C44)</f>
        <v>Age Group</v>
      </c>
      <c r="D52" s="66" t="str">
        <f>CHOOSE(C51,Z28,AB28,AD28,AF28)</f>
        <v>4 to 5
years</v>
      </c>
      <c r="E52" s="59">
        <f>CHOOSE(C51,AA28,AC28,AE28,AG28)</f>
        <v>0.14000000000000001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M52" s="5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3" x14ac:dyDescent="0.3">
      <c r="B53" s="5"/>
      <c r="C53" s="67" t="str">
        <f>CHOOSE(C51,C45,C46,C47,C48)</f>
        <v>Agency Tenure</v>
      </c>
      <c r="D53" s="66" t="str">
        <f>CHOOSE(C51,Z29,AB29,AD29,AF29)</f>
        <v>6 to 10
years</v>
      </c>
      <c r="E53" s="59">
        <f>CHOOSE(C51,AA29,AC29,AE29,AG29)</f>
        <v>0.22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M53" s="5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3" x14ac:dyDescent="0.3">
      <c r="B54" s="5"/>
      <c r="C54" s="67"/>
      <c r="D54" s="66" t="str">
        <f>CHOOSE(C51,Z30,AB30,AD30,AF30)</f>
        <v>11 to 14
years</v>
      </c>
      <c r="E54" s="59">
        <f>CHOOSE(C51,AA30,AC30,AE30,AG30)</f>
        <v>0.16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M54" s="5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3" x14ac:dyDescent="0.3">
      <c r="B55" s="5"/>
      <c r="C55" s="67"/>
      <c r="D55" s="66" t="str">
        <f>CHOOSE(C51,Z31,AB31,AD31,AF31)</f>
        <v>15 to 20
years</v>
      </c>
      <c r="E55" s="59">
        <f>CHOOSE(C51,AA31,AC31,AE31,AG31)</f>
        <v>0.11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M55" s="5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3" x14ac:dyDescent="0.3">
      <c r="B56" s="5"/>
      <c r="C56" s="66"/>
      <c r="D56" s="66" t="str">
        <f>CHOOSE(C51,Z32,AB32,AD32,AF32)</f>
        <v>More than 20
years</v>
      </c>
      <c r="E56" s="59">
        <f>CHOOSE(C51,AA32,AC32,AE32,AG32)</f>
        <v>0.18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M56" s="5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3" ht="14.4" x14ac:dyDescent="0.3">
      <c r="B57" s="5"/>
      <c r="C57" s="66" t="s">
        <v>75</v>
      </c>
      <c r="D57" s="66"/>
      <c r="E57" s="68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M57" s="5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3" x14ac:dyDescent="0.3">
      <c r="B58" s="5"/>
      <c r="C58" s="66" t="s">
        <v>76</v>
      </c>
      <c r="D58" s="66"/>
      <c r="E58" s="66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3" x14ac:dyDescent="0.3">
      <c r="B59" s="5"/>
      <c r="C59" s="67" t="s">
        <v>77</v>
      </c>
      <c r="D59" s="66"/>
      <c r="E59" s="66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3" x14ac:dyDescent="0.3">
      <c r="B60" s="5"/>
      <c r="C60" s="67" t="s">
        <v>78</v>
      </c>
      <c r="D60" s="66"/>
      <c r="E60" s="66"/>
    </row>
    <row r="61" spans="2:53" x14ac:dyDescent="0.3">
      <c r="B61" s="5"/>
      <c r="C61" s="66" t="s">
        <v>82</v>
      </c>
      <c r="D61" s="66"/>
      <c r="E61" s="66"/>
    </row>
    <row r="62" spans="2:53" x14ac:dyDescent="0.3">
      <c r="B62" s="5"/>
      <c r="C62" s="66" t="s">
        <v>80</v>
      </c>
      <c r="D62" s="66"/>
      <c r="E62" s="66"/>
    </row>
    <row r="63" spans="2:53" x14ac:dyDescent="0.3">
      <c r="B63" s="5"/>
      <c r="C63" s="66" t="s">
        <v>81</v>
      </c>
      <c r="D63" s="69"/>
      <c r="E63" s="69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defaultSize="0" autoLine="0" autoPict="0">
                <anchor>
                  <from>
                    <xdr:col>9</xdr:col>
                    <xdr:colOff>861060</xdr:colOff>
                    <xdr:row>19</xdr:row>
                    <xdr:rowOff>99060</xdr:rowOff>
                  </from>
                  <to>
                    <xdr:col>11</xdr:col>
                    <xdr:colOff>365760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ist Box 2">
              <controlPr defaultSize="0" autoLine="0" autoPict="0">
                <anchor>
                  <from>
                    <xdr:col>2</xdr:col>
                    <xdr:colOff>99060</xdr:colOff>
                    <xdr:row>19</xdr:row>
                    <xdr:rowOff>99060</xdr:rowOff>
                  </from>
                  <to>
                    <xdr:col>4</xdr:col>
                    <xdr:colOff>495300</xdr:colOff>
                    <xdr:row>22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C115"/>
  <sheetViews>
    <sheetView topLeftCell="A94" zoomScaleNormal="100" workbookViewId="0">
      <selection activeCell="C108" sqref="C108"/>
    </sheetView>
  </sheetViews>
  <sheetFormatPr defaultColWidth="11.5546875" defaultRowHeight="12" customHeight="1" x14ac:dyDescent="0.2"/>
  <cols>
    <col min="1" max="1" width="62.6640625" style="134" bestFit="1" customWidth="1"/>
    <col min="2" max="3" width="14.6640625" style="134" bestFit="1" customWidth="1"/>
    <col min="4" max="16384" width="11.5546875" style="134"/>
  </cols>
  <sheetData>
    <row r="1" spans="1:3" ht="22.2" customHeight="1" x14ac:dyDescent="0.35">
      <c r="A1" s="184" t="s">
        <v>449</v>
      </c>
    </row>
    <row r="2" spans="1:3" ht="13.95" customHeight="1" x14ac:dyDescent="0.2">
      <c r="A2" s="145" t="s">
        <v>176</v>
      </c>
    </row>
    <row r="3" spans="1:3" ht="48" customHeight="1" x14ac:dyDescent="0.3">
      <c r="A3" s="234" t="s">
        <v>450</v>
      </c>
      <c r="B3" s="234"/>
      <c r="C3" s="234"/>
    </row>
    <row r="4" spans="1:3" ht="16.95" customHeight="1" x14ac:dyDescent="0.3">
      <c r="A4" s="163"/>
      <c r="B4" s="233">
        <v>2020</v>
      </c>
      <c r="C4" s="233"/>
    </row>
    <row r="5" spans="1:3" ht="16.95" customHeight="1" x14ac:dyDescent="0.3">
      <c r="A5" s="163"/>
      <c r="B5" s="185" t="s">
        <v>174</v>
      </c>
      <c r="C5" s="185" t="s">
        <v>175</v>
      </c>
    </row>
    <row r="6" spans="1:3" ht="16.95" customHeight="1" x14ac:dyDescent="0.3">
      <c r="A6" s="148" t="s">
        <v>451</v>
      </c>
      <c r="B6" s="166">
        <v>294</v>
      </c>
      <c r="C6" s="150">
        <v>0.26577543999999997</v>
      </c>
    </row>
    <row r="7" spans="1:3" ht="16.95" customHeight="1" x14ac:dyDescent="0.3">
      <c r="A7" s="148" t="s">
        <v>452</v>
      </c>
      <c r="B7" s="166">
        <v>280</v>
      </c>
      <c r="C7" s="150">
        <v>0.25246793000000001</v>
      </c>
    </row>
    <row r="8" spans="1:3" ht="16.95" customHeight="1" x14ac:dyDescent="0.3">
      <c r="A8" s="148" t="s">
        <v>453</v>
      </c>
      <c r="B8" s="166">
        <v>322</v>
      </c>
      <c r="C8" s="150">
        <v>0.28996159999999999</v>
      </c>
    </row>
    <row r="9" spans="1:3" ht="16.95" customHeight="1" x14ac:dyDescent="0.3">
      <c r="A9" s="186" t="s">
        <v>454</v>
      </c>
      <c r="B9" s="187">
        <v>214</v>
      </c>
      <c r="C9" s="193">
        <v>0.19179503000000001</v>
      </c>
    </row>
    <row r="10" spans="1:3" ht="16.95" customHeight="1" x14ac:dyDescent="0.3">
      <c r="A10" s="188" t="s">
        <v>185</v>
      </c>
      <c r="B10" s="189">
        <v>1110</v>
      </c>
      <c r="C10" s="194">
        <v>1</v>
      </c>
    </row>
    <row r="12" spans="1:3" ht="13.95" customHeight="1" x14ac:dyDescent="0.2">
      <c r="A12" s="145" t="s">
        <v>176</v>
      </c>
    </row>
    <row r="13" spans="1:3" ht="48" customHeight="1" x14ac:dyDescent="0.3">
      <c r="A13" s="234" t="s">
        <v>455</v>
      </c>
      <c r="B13" s="234"/>
      <c r="C13" s="234"/>
    </row>
    <row r="14" spans="1:3" ht="16.95" customHeight="1" x14ac:dyDescent="0.3">
      <c r="A14" s="163"/>
      <c r="B14" s="233">
        <v>2020</v>
      </c>
      <c r="C14" s="233"/>
    </row>
    <row r="15" spans="1:3" ht="16.95" customHeight="1" x14ac:dyDescent="0.3">
      <c r="A15" s="163"/>
      <c r="B15" s="185" t="s">
        <v>174</v>
      </c>
      <c r="C15" s="185" t="s">
        <v>175</v>
      </c>
    </row>
    <row r="16" spans="1:3" ht="16.95" customHeight="1" x14ac:dyDescent="0.3">
      <c r="A16" s="148" t="s">
        <v>451</v>
      </c>
      <c r="B16" s="166">
        <v>155</v>
      </c>
      <c r="C16" s="150">
        <v>0.1413808</v>
      </c>
    </row>
    <row r="17" spans="1:3" ht="16.95" customHeight="1" x14ac:dyDescent="0.3">
      <c r="A17" s="148" t="s">
        <v>452</v>
      </c>
      <c r="B17" s="166">
        <v>193</v>
      </c>
      <c r="C17" s="150">
        <v>0.17555169000000001</v>
      </c>
    </row>
    <row r="18" spans="1:3" ht="16.95" customHeight="1" x14ac:dyDescent="0.3">
      <c r="A18" s="148" t="s">
        <v>453</v>
      </c>
      <c r="B18" s="166">
        <v>284</v>
      </c>
      <c r="C18" s="150">
        <v>0.25426968</v>
      </c>
    </row>
    <row r="19" spans="1:3" ht="16.95" customHeight="1" x14ac:dyDescent="0.3">
      <c r="A19" s="186" t="s">
        <v>454</v>
      </c>
      <c r="B19" s="187">
        <v>476</v>
      </c>
      <c r="C19" s="193">
        <v>0.42879782999999999</v>
      </c>
    </row>
    <row r="20" spans="1:3" ht="16.95" customHeight="1" x14ac:dyDescent="0.3">
      <c r="A20" s="188" t="s">
        <v>185</v>
      </c>
      <c r="B20" s="189">
        <v>1108</v>
      </c>
      <c r="C20" s="194">
        <v>1</v>
      </c>
    </row>
    <row r="22" spans="1:3" ht="13.95" customHeight="1" x14ac:dyDescent="0.2">
      <c r="A22" s="145" t="s">
        <v>176</v>
      </c>
    </row>
    <row r="23" spans="1:3" ht="48" customHeight="1" x14ac:dyDescent="0.3">
      <c r="A23" s="234" t="s">
        <v>456</v>
      </c>
      <c r="B23" s="234"/>
      <c r="C23" s="234"/>
    </row>
    <row r="24" spans="1:3" ht="16.95" customHeight="1" x14ac:dyDescent="0.3">
      <c r="A24" s="163"/>
      <c r="B24" s="233">
        <v>2020</v>
      </c>
      <c r="C24" s="233"/>
    </row>
    <row r="25" spans="1:3" ht="16.95" customHeight="1" x14ac:dyDescent="0.3">
      <c r="A25" s="163"/>
      <c r="B25" s="185" t="s">
        <v>174</v>
      </c>
      <c r="C25" s="185" t="s">
        <v>175</v>
      </c>
    </row>
    <row r="26" spans="1:3" ht="16.95" customHeight="1" x14ac:dyDescent="0.3">
      <c r="A26" s="148" t="s">
        <v>451</v>
      </c>
      <c r="B26" s="166">
        <v>277</v>
      </c>
      <c r="C26" s="150">
        <v>0.24725939</v>
      </c>
    </row>
    <row r="27" spans="1:3" ht="16.95" customHeight="1" x14ac:dyDescent="0.3">
      <c r="A27" s="148" t="s">
        <v>452</v>
      </c>
      <c r="B27" s="166">
        <v>389</v>
      </c>
      <c r="C27" s="150">
        <v>0.35440738999999999</v>
      </c>
    </row>
    <row r="28" spans="1:3" ht="16.95" customHeight="1" x14ac:dyDescent="0.3">
      <c r="A28" s="148" t="s">
        <v>453</v>
      </c>
      <c r="B28" s="166">
        <v>304</v>
      </c>
      <c r="C28" s="150">
        <v>0.27496795000000002</v>
      </c>
    </row>
    <row r="29" spans="1:3" ht="16.95" customHeight="1" x14ac:dyDescent="0.3">
      <c r="A29" s="186" t="s">
        <v>454</v>
      </c>
      <c r="B29" s="187">
        <v>137</v>
      </c>
      <c r="C29" s="193">
        <v>0.12336527</v>
      </c>
    </row>
    <row r="30" spans="1:3" ht="16.95" customHeight="1" x14ac:dyDescent="0.3">
      <c r="A30" s="188" t="s">
        <v>185</v>
      </c>
      <c r="B30" s="189">
        <v>1107</v>
      </c>
      <c r="C30" s="194">
        <v>1</v>
      </c>
    </row>
    <row r="32" spans="1:3" ht="13.95" customHeight="1" x14ac:dyDescent="0.2">
      <c r="A32" s="145" t="s">
        <v>176</v>
      </c>
    </row>
    <row r="33" spans="1:3" ht="48" customHeight="1" x14ac:dyDescent="0.3">
      <c r="A33" s="234" t="s">
        <v>457</v>
      </c>
      <c r="B33" s="234"/>
      <c r="C33" s="234"/>
    </row>
    <row r="34" spans="1:3" ht="16.95" customHeight="1" x14ac:dyDescent="0.3">
      <c r="A34" s="163"/>
      <c r="B34" s="233">
        <v>2020</v>
      </c>
      <c r="C34" s="233"/>
    </row>
    <row r="35" spans="1:3" ht="16.95" customHeight="1" x14ac:dyDescent="0.3">
      <c r="A35" s="163"/>
      <c r="B35" s="185" t="s">
        <v>174</v>
      </c>
      <c r="C35" s="185" t="s">
        <v>175</v>
      </c>
    </row>
    <row r="36" spans="1:3" ht="16.95" customHeight="1" x14ac:dyDescent="0.3">
      <c r="A36" s="148" t="s">
        <v>451</v>
      </c>
      <c r="B36" s="166">
        <v>387</v>
      </c>
      <c r="C36" s="150">
        <v>0.34967462999999999</v>
      </c>
    </row>
    <row r="37" spans="1:3" ht="16.95" customHeight="1" x14ac:dyDescent="0.3">
      <c r="A37" s="148" t="s">
        <v>452</v>
      </c>
      <c r="B37" s="166">
        <v>246</v>
      </c>
      <c r="C37" s="150">
        <v>0.21714067000000001</v>
      </c>
    </row>
    <row r="38" spans="1:3" ht="16.95" customHeight="1" x14ac:dyDescent="0.3">
      <c r="A38" s="148" t="s">
        <v>453</v>
      </c>
      <c r="B38" s="166">
        <v>197</v>
      </c>
      <c r="C38" s="150">
        <v>0.17945063</v>
      </c>
    </row>
    <row r="39" spans="1:3" ht="16.95" customHeight="1" x14ac:dyDescent="0.3">
      <c r="A39" s="186" t="s">
        <v>454</v>
      </c>
      <c r="B39" s="187">
        <v>279</v>
      </c>
      <c r="C39" s="193">
        <v>0.25373406999999998</v>
      </c>
    </row>
    <row r="40" spans="1:3" ht="16.95" customHeight="1" x14ac:dyDescent="0.3">
      <c r="A40" s="188" t="s">
        <v>185</v>
      </c>
      <c r="B40" s="189">
        <v>1109</v>
      </c>
      <c r="C40" s="194">
        <v>1</v>
      </c>
    </row>
    <row r="42" spans="1:3" ht="22.2" customHeight="1" x14ac:dyDescent="0.35">
      <c r="A42" s="184" t="s">
        <v>458</v>
      </c>
    </row>
    <row r="43" spans="1:3" ht="13.95" customHeight="1" x14ac:dyDescent="0.2">
      <c r="A43" s="145" t="s">
        <v>176</v>
      </c>
    </row>
    <row r="44" spans="1:3" ht="48" customHeight="1" x14ac:dyDescent="0.3">
      <c r="A44" s="234" t="s">
        <v>459</v>
      </c>
      <c r="B44" s="234"/>
      <c r="C44" s="234"/>
    </row>
    <row r="45" spans="1:3" ht="16.95" customHeight="1" x14ac:dyDescent="0.3">
      <c r="A45" s="163"/>
      <c r="B45" s="233">
        <v>2020</v>
      </c>
      <c r="C45" s="233"/>
    </row>
    <row r="46" spans="1:3" ht="16.95" customHeight="1" x14ac:dyDescent="0.3">
      <c r="A46" s="163"/>
      <c r="B46" s="185" t="s">
        <v>174</v>
      </c>
      <c r="C46" s="185" t="s">
        <v>175</v>
      </c>
    </row>
    <row r="47" spans="1:3" ht="16.95" customHeight="1" x14ac:dyDescent="0.3">
      <c r="A47" s="148" t="s">
        <v>258</v>
      </c>
      <c r="B47" s="166">
        <v>416</v>
      </c>
      <c r="C47" s="150">
        <v>0.36267887999999998</v>
      </c>
    </row>
    <row r="48" spans="1:3" ht="16.95" customHeight="1" x14ac:dyDescent="0.3">
      <c r="A48" s="148" t="s">
        <v>259</v>
      </c>
      <c r="B48" s="166">
        <v>376</v>
      </c>
      <c r="C48" s="150">
        <v>0.33033215999999999</v>
      </c>
    </row>
    <row r="49" spans="1:3" ht="16.95" customHeight="1" x14ac:dyDescent="0.3">
      <c r="A49" s="148" t="s">
        <v>260</v>
      </c>
      <c r="B49" s="166">
        <v>176</v>
      </c>
      <c r="C49" s="150">
        <v>0.15931518</v>
      </c>
    </row>
    <row r="50" spans="1:3" ht="16.95" customHeight="1" x14ac:dyDescent="0.3">
      <c r="A50" s="148" t="s">
        <v>261</v>
      </c>
      <c r="B50" s="166">
        <v>109</v>
      </c>
      <c r="C50" s="150">
        <v>9.6178310000000003E-2</v>
      </c>
    </row>
    <row r="51" spans="1:3" ht="16.95" customHeight="1" x14ac:dyDescent="0.3">
      <c r="A51" s="186" t="s">
        <v>262</v>
      </c>
      <c r="B51" s="187">
        <v>58</v>
      </c>
      <c r="C51" s="193">
        <v>5.1495470000000002E-2</v>
      </c>
    </row>
    <row r="52" spans="1:3" ht="16.95" customHeight="1" x14ac:dyDescent="0.3">
      <c r="A52" s="188" t="s">
        <v>185</v>
      </c>
      <c r="B52" s="189">
        <v>1135</v>
      </c>
      <c r="C52" s="194">
        <v>1</v>
      </c>
    </row>
    <row r="54" spans="1:3" ht="13.95" customHeight="1" x14ac:dyDescent="0.2">
      <c r="A54" s="145" t="s">
        <v>176</v>
      </c>
    </row>
    <row r="55" spans="1:3" ht="48" customHeight="1" x14ac:dyDescent="0.3">
      <c r="A55" s="234" t="s">
        <v>460</v>
      </c>
      <c r="B55" s="234"/>
      <c r="C55" s="234"/>
    </row>
    <row r="56" spans="1:3" ht="16.95" customHeight="1" x14ac:dyDescent="0.3">
      <c r="A56" s="163"/>
      <c r="B56" s="233">
        <v>2020</v>
      </c>
      <c r="C56" s="233"/>
    </row>
    <row r="57" spans="1:3" ht="16.95" customHeight="1" x14ac:dyDescent="0.3">
      <c r="A57" s="163"/>
      <c r="B57" s="185" t="s">
        <v>174</v>
      </c>
      <c r="C57" s="185" t="s">
        <v>175</v>
      </c>
    </row>
    <row r="58" spans="1:3" ht="16.95" customHeight="1" x14ac:dyDescent="0.3">
      <c r="A58" s="148" t="s">
        <v>258</v>
      </c>
      <c r="B58" s="166">
        <v>432</v>
      </c>
      <c r="C58" s="150">
        <v>0.37772862000000001</v>
      </c>
    </row>
    <row r="59" spans="1:3" ht="16.95" customHeight="1" x14ac:dyDescent="0.3">
      <c r="A59" s="148" t="s">
        <v>259</v>
      </c>
      <c r="B59" s="166">
        <v>448</v>
      </c>
      <c r="C59" s="150">
        <v>0.39609008000000001</v>
      </c>
    </row>
    <row r="60" spans="1:3" ht="16.95" customHeight="1" x14ac:dyDescent="0.3">
      <c r="A60" s="148" t="s">
        <v>260</v>
      </c>
      <c r="B60" s="166">
        <v>153</v>
      </c>
      <c r="C60" s="150">
        <v>0.13715712999999999</v>
      </c>
    </row>
    <row r="61" spans="1:3" ht="16.95" customHeight="1" x14ac:dyDescent="0.3">
      <c r="A61" s="148" t="s">
        <v>261</v>
      </c>
      <c r="B61" s="166">
        <v>72</v>
      </c>
      <c r="C61" s="150">
        <v>6.2762730000000003E-2</v>
      </c>
    </row>
    <row r="62" spans="1:3" ht="16.95" customHeight="1" x14ac:dyDescent="0.3">
      <c r="A62" s="186" t="s">
        <v>262</v>
      </c>
      <c r="B62" s="187">
        <v>29</v>
      </c>
      <c r="C62" s="193">
        <v>2.6261449999999999E-2</v>
      </c>
    </row>
    <row r="63" spans="1:3" ht="16.95" customHeight="1" x14ac:dyDescent="0.3">
      <c r="A63" s="188" t="s">
        <v>185</v>
      </c>
      <c r="B63" s="189">
        <v>1134</v>
      </c>
      <c r="C63" s="194">
        <v>1</v>
      </c>
    </row>
    <row r="65" spans="1:3" ht="13.95" customHeight="1" x14ac:dyDescent="0.2">
      <c r="A65" s="145" t="s">
        <v>176</v>
      </c>
    </row>
    <row r="66" spans="1:3" ht="48" customHeight="1" x14ac:dyDescent="0.3">
      <c r="A66" s="234" t="s">
        <v>461</v>
      </c>
      <c r="B66" s="234"/>
      <c r="C66" s="234"/>
    </row>
    <row r="67" spans="1:3" ht="16.95" customHeight="1" x14ac:dyDescent="0.3">
      <c r="A67" s="163"/>
      <c r="B67" s="233">
        <v>2020</v>
      </c>
      <c r="C67" s="233"/>
    </row>
    <row r="68" spans="1:3" ht="16.95" customHeight="1" x14ac:dyDescent="0.3">
      <c r="A68" s="163"/>
      <c r="B68" s="185" t="s">
        <v>174</v>
      </c>
      <c r="C68" s="185" t="s">
        <v>175</v>
      </c>
    </row>
    <row r="69" spans="1:3" ht="16.95" customHeight="1" x14ac:dyDescent="0.3">
      <c r="A69" s="148" t="s">
        <v>285</v>
      </c>
      <c r="B69" s="166">
        <v>814</v>
      </c>
      <c r="C69" s="150">
        <v>0.71460000999999995</v>
      </c>
    </row>
    <row r="70" spans="1:3" ht="16.95" customHeight="1" x14ac:dyDescent="0.3">
      <c r="A70" s="148" t="s">
        <v>286</v>
      </c>
      <c r="B70" s="166">
        <v>61</v>
      </c>
      <c r="C70" s="150">
        <v>5.4033299999999999E-2</v>
      </c>
    </row>
    <row r="71" spans="1:3" ht="34.950000000000003" customHeight="1" x14ac:dyDescent="0.3">
      <c r="A71" s="186" t="s">
        <v>462</v>
      </c>
      <c r="B71" s="187">
        <v>256</v>
      </c>
      <c r="C71" s="193">
        <v>0.23136669000000001</v>
      </c>
    </row>
    <row r="72" spans="1:3" ht="16.95" customHeight="1" x14ac:dyDescent="0.3">
      <c r="A72" s="188" t="s">
        <v>185</v>
      </c>
      <c r="B72" s="189">
        <v>1131</v>
      </c>
      <c r="C72" s="194">
        <v>1</v>
      </c>
    </row>
    <row r="74" spans="1:3" ht="13.95" customHeight="1" x14ac:dyDescent="0.2">
      <c r="A74" s="145" t="s">
        <v>176</v>
      </c>
    </row>
    <row r="75" spans="1:3" ht="48" customHeight="1" x14ac:dyDescent="0.3">
      <c r="A75" s="234" t="s">
        <v>463</v>
      </c>
      <c r="B75" s="234"/>
      <c r="C75" s="234"/>
    </row>
    <row r="76" spans="1:3" ht="16.95" customHeight="1" x14ac:dyDescent="0.3">
      <c r="A76" s="163"/>
      <c r="B76" s="233">
        <v>2020</v>
      </c>
      <c r="C76" s="233"/>
    </row>
    <row r="77" spans="1:3" ht="16.95" customHeight="1" x14ac:dyDescent="0.3">
      <c r="A77" s="163"/>
      <c r="B77" s="185" t="s">
        <v>174</v>
      </c>
      <c r="C77" s="185" t="s">
        <v>175</v>
      </c>
    </row>
    <row r="78" spans="1:3" ht="16.95" customHeight="1" x14ac:dyDescent="0.3">
      <c r="A78" s="148" t="s">
        <v>258</v>
      </c>
      <c r="B78" s="166">
        <v>261</v>
      </c>
      <c r="C78" s="150">
        <v>0.22746768000000001</v>
      </c>
    </row>
    <row r="79" spans="1:3" ht="16.95" customHeight="1" x14ac:dyDescent="0.3">
      <c r="A79" s="148" t="s">
        <v>259</v>
      </c>
      <c r="B79" s="166">
        <v>395</v>
      </c>
      <c r="C79" s="150">
        <v>0.34651963000000002</v>
      </c>
    </row>
    <row r="80" spans="1:3" ht="16.95" customHeight="1" x14ac:dyDescent="0.3">
      <c r="A80" s="148" t="s">
        <v>260</v>
      </c>
      <c r="B80" s="166">
        <v>272</v>
      </c>
      <c r="C80" s="150">
        <v>0.24211225</v>
      </c>
    </row>
    <row r="81" spans="1:3" ht="16.95" customHeight="1" x14ac:dyDescent="0.3">
      <c r="A81" s="148" t="s">
        <v>261</v>
      </c>
      <c r="B81" s="166">
        <v>164</v>
      </c>
      <c r="C81" s="150">
        <v>0.14483384999999999</v>
      </c>
    </row>
    <row r="82" spans="1:3" ht="16.95" customHeight="1" x14ac:dyDescent="0.3">
      <c r="A82" s="186" t="s">
        <v>262</v>
      </c>
      <c r="B82" s="187">
        <v>44</v>
      </c>
      <c r="C82" s="193">
        <v>3.9066579999999997E-2</v>
      </c>
    </row>
    <row r="83" spans="1:3" ht="16.95" customHeight="1" x14ac:dyDescent="0.3">
      <c r="A83" s="188" t="s">
        <v>185</v>
      </c>
      <c r="B83" s="189">
        <v>1136</v>
      </c>
      <c r="C83" s="194">
        <v>1</v>
      </c>
    </row>
    <row r="85" spans="1:3" ht="13.95" customHeight="1" x14ac:dyDescent="0.2">
      <c r="A85" s="145" t="s">
        <v>176</v>
      </c>
    </row>
    <row r="86" spans="1:3" ht="48" customHeight="1" x14ac:dyDescent="0.3">
      <c r="A86" s="234" t="s">
        <v>464</v>
      </c>
      <c r="B86" s="234"/>
      <c r="C86" s="234"/>
    </row>
    <row r="87" spans="1:3" ht="16.95" customHeight="1" x14ac:dyDescent="0.3">
      <c r="A87" s="163"/>
      <c r="B87" s="233">
        <v>2020</v>
      </c>
      <c r="C87" s="233"/>
    </row>
    <row r="88" spans="1:3" ht="16.95" customHeight="1" x14ac:dyDescent="0.3">
      <c r="A88" s="163"/>
      <c r="B88" s="185" t="s">
        <v>174</v>
      </c>
      <c r="C88" s="185" t="s">
        <v>175</v>
      </c>
    </row>
    <row r="89" spans="1:3" ht="16.95" customHeight="1" x14ac:dyDescent="0.3">
      <c r="A89" s="148" t="s">
        <v>285</v>
      </c>
      <c r="B89" s="166">
        <v>154</v>
      </c>
      <c r="C89" s="150">
        <v>0.13920835000000001</v>
      </c>
    </row>
    <row r="90" spans="1:3" ht="16.95" customHeight="1" x14ac:dyDescent="0.3">
      <c r="A90" s="148" t="s">
        <v>286</v>
      </c>
      <c r="B90" s="166">
        <v>932</v>
      </c>
      <c r="C90" s="150">
        <v>0.86079165000000002</v>
      </c>
    </row>
    <row r="91" spans="1:3" ht="16.95" customHeight="1" x14ac:dyDescent="0.3">
      <c r="A91" s="186" t="s">
        <v>183</v>
      </c>
      <c r="B91" s="187">
        <v>44</v>
      </c>
      <c r="C91" s="190" t="s">
        <v>184</v>
      </c>
    </row>
    <row r="92" spans="1:3" ht="16.95" customHeight="1" x14ac:dyDescent="0.3">
      <c r="A92" s="188" t="s">
        <v>185</v>
      </c>
      <c r="B92" s="189">
        <v>1130</v>
      </c>
      <c r="C92" s="194">
        <v>1</v>
      </c>
    </row>
    <row r="93" spans="1:3" ht="13.95" customHeight="1" x14ac:dyDescent="0.2">
      <c r="A93" s="235"/>
      <c r="B93" s="235"/>
      <c r="C93" s="235"/>
    </row>
    <row r="94" spans="1:3" ht="28.2" customHeight="1" x14ac:dyDescent="0.2">
      <c r="A94" s="236" t="s">
        <v>465</v>
      </c>
      <c r="B94" s="236"/>
      <c r="C94" s="236"/>
    </row>
    <row r="96" spans="1:3" ht="13.95" customHeight="1" x14ac:dyDescent="0.2">
      <c r="A96" s="145" t="s">
        <v>176</v>
      </c>
    </row>
    <row r="97" spans="1:3" ht="48" customHeight="1" x14ac:dyDescent="0.3">
      <c r="A97" s="234" t="s">
        <v>466</v>
      </c>
      <c r="B97" s="234"/>
      <c r="C97" s="234"/>
    </row>
    <row r="98" spans="1:3" ht="16.95" customHeight="1" x14ac:dyDescent="0.3">
      <c r="A98" s="163"/>
      <c r="B98" s="233">
        <v>2020</v>
      </c>
      <c r="C98" s="233"/>
    </row>
    <row r="99" spans="1:3" ht="16.95" customHeight="1" x14ac:dyDescent="0.3">
      <c r="A99" s="163"/>
      <c r="B99" s="185" t="s">
        <v>174</v>
      </c>
      <c r="C99" s="185" t="s">
        <v>175</v>
      </c>
    </row>
    <row r="100" spans="1:3" ht="16.95" customHeight="1" x14ac:dyDescent="0.3">
      <c r="A100" s="148" t="s">
        <v>285</v>
      </c>
      <c r="B100" s="166">
        <v>327</v>
      </c>
      <c r="C100" s="150">
        <v>0.28697193999999998</v>
      </c>
    </row>
    <row r="101" spans="1:3" ht="16.95" customHeight="1" x14ac:dyDescent="0.3">
      <c r="A101" s="186" t="s">
        <v>286</v>
      </c>
      <c r="B101" s="187">
        <v>802</v>
      </c>
      <c r="C101" s="193">
        <v>0.71302805999999996</v>
      </c>
    </row>
    <row r="102" spans="1:3" ht="16.95" customHeight="1" x14ac:dyDescent="0.3">
      <c r="A102" s="188" t="s">
        <v>185</v>
      </c>
      <c r="B102" s="189">
        <v>1129</v>
      </c>
      <c r="C102" s="194">
        <v>1</v>
      </c>
    </row>
    <row r="104" spans="1:3" ht="13.95" customHeight="1" x14ac:dyDescent="0.2">
      <c r="A104" s="145" t="s">
        <v>176</v>
      </c>
    </row>
    <row r="105" spans="1:3" ht="48" customHeight="1" x14ac:dyDescent="0.3">
      <c r="A105" s="234" t="s">
        <v>467</v>
      </c>
      <c r="B105" s="234"/>
      <c r="C105" s="234"/>
    </row>
    <row r="106" spans="1:3" ht="16.95" customHeight="1" x14ac:dyDescent="0.3">
      <c r="A106" s="163"/>
      <c r="B106" s="233">
        <v>2020</v>
      </c>
      <c r="C106" s="233"/>
    </row>
    <row r="107" spans="1:3" ht="16.95" customHeight="1" x14ac:dyDescent="0.3">
      <c r="A107" s="163"/>
      <c r="B107" s="185" t="s">
        <v>174</v>
      </c>
      <c r="C107" s="185" t="s">
        <v>175</v>
      </c>
    </row>
    <row r="108" spans="1:3" ht="16.95" customHeight="1" x14ac:dyDescent="0.3">
      <c r="A108" s="148" t="s">
        <v>468</v>
      </c>
      <c r="B108" s="166">
        <v>578</v>
      </c>
      <c r="C108" s="150">
        <v>0.51609952999999997</v>
      </c>
    </row>
    <row r="109" spans="1:3" ht="52.95" customHeight="1" x14ac:dyDescent="0.3">
      <c r="A109" s="148" t="s">
        <v>469</v>
      </c>
      <c r="B109" s="166">
        <v>68</v>
      </c>
      <c r="C109" s="150">
        <v>6.1147050000000001E-2</v>
      </c>
    </row>
    <row r="110" spans="1:3" ht="34.950000000000003" customHeight="1" x14ac:dyDescent="0.3">
      <c r="A110" s="186" t="s">
        <v>470</v>
      </c>
      <c r="B110" s="187">
        <v>478</v>
      </c>
      <c r="C110" s="193">
        <v>0.42275341999999999</v>
      </c>
    </row>
    <row r="111" spans="1:3" ht="16.95" customHeight="1" x14ac:dyDescent="0.3">
      <c r="A111" s="188" t="s">
        <v>185</v>
      </c>
      <c r="B111" s="189">
        <v>1124</v>
      </c>
      <c r="C111" s="194">
        <v>1</v>
      </c>
    </row>
    <row r="113" spans="1:1" ht="16.2" customHeight="1" x14ac:dyDescent="0.3">
      <c r="A113" s="191" t="s">
        <v>471</v>
      </c>
    </row>
    <row r="114" spans="1:1" ht="16.2" customHeight="1" x14ac:dyDescent="0.3">
      <c r="A114" s="192" t="s">
        <v>472</v>
      </c>
    </row>
    <row r="115" spans="1:1" ht="16.2" customHeight="1" x14ac:dyDescent="0.3">
      <c r="A115" s="192" t="s">
        <v>218</v>
      </c>
    </row>
  </sheetData>
  <mergeCells count="24">
    <mergeCell ref="B106:C106"/>
    <mergeCell ref="A66:C66"/>
    <mergeCell ref="B67:C67"/>
    <mergeCell ref="A75:C75"/>
    <mergeCell ref="B76:C76"/>
    <mergeCell ref="A86:C86"/>
    <mergeCell ref="B87:C87"/>
    <mergeCell ref="A93:C93"/>
    <mergeCell ref="A94:C94"/>
    <mergeCell ref="A97:C97"/>
    <mergeCell ref="B98:C98"/>
    <mergeCell ref="A105:C105"/>
    <mergeCell ref="B56:C56"/>
    <mergeCell ref="A3:C3"/>
    <mergeCell ref="B4:C4"/>
    <mergeCell ref="A13:C13"/>
    <mergeCell ref="B14:C14"/>
    <mergeCell ref="A23:C23"/>
    <mergeCell ref="B24:C24"/>
    <mergeCell ref="A33:C33"/>
    <mergeCell ref="B34:C34"/>
    <mergeCell ref="A44:C44"/>
    <mergeCell ref="B45:C45"/>
    <mergeCell ref="A55:C55"/>
  </mergeCell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B9C4DB"/>
    <pageSetUpPr autoPageBreaks="0"/>
  </sheetPr>
  <dimension ref="A1:BW229"/>
  <sheetViews>
    <sheetView showGridLines="0" showRowColHeaders="0" zoomScaleNormal="100" zoomScalePageLayoutView="200" workbookViewId="0">
      <selection activeCell="A250" sqref="A250"/>
    </sheetView>
  </sheetViews>
  <sheetFormatPr defaultColWidth="8.88671875" defaultRowHeight="13.2" x14ac:dyDescent="0.25"/>
  <cols>
    <col min="1" max="1" width="3" style="70" customWidth="1"/>
    <col min="2" max="2" width="1.6640625" style="70" customWidth="1"/>
    <col min="3" max="3" width="3" style="70" customWidth="1"/>
    <col min="4" max="4" width="8.88671875" style="70"/>
    <col min="5" max="5" width="11.109375" style="70" customWidth="1"/>
    <col min="6" max="6" width="11.44140625" style="70" customWidth="1"/>
    <col min="7" max="7" width="12" style="70" customWidth="1"/>
    <col min="8" max="8" width="7.88671875" style="70" customWidth="1"/>
    <col min="9" max="9" width="9.109375" style="70" customWidth="1"/>
    <col min="10" max="10" width="16.44140625" style="70" customWidth="1"/>
    <col min="11" max="11" width="9.44140625" style="70" customWidth="1"/>
    <col min="12" max="12" width="12" style="70" customWidth="1"/>
    <col min="13" max="13" width="7.88671875" style="70" customWidth="1"/>
    <col min="14" max="16" width="8.88671875" style="70"/>
    <col min="17" max="17" width="10.33203125" style="70" customWidth="1"/>
    <col min="18" max="19" width="2.6640625" style="70" customWidth="1"/>
    <col min="20" max="37" width="2.6640625" style="71" customWidth="1"/>
    <col min="38" max="38" width="2.6640625" style="72" customWidth="1"/>
    <col min="39" max="39" width="2.6640625" style="73" customWidth="1"/>
    <col min="40" max="56" width="2.6640625" style="72" customWidth="1"/>
    <col min="57" max="62" width="2.6640625" style="112" customWidth="1"/>
    <col min="63" max="76" width="2.6640625" style="70" customWidth="1"/>
    <col min="77" max="16384" width="8.88671875" style="70"/>
  </cols>
  <sheetData>
    <row r="1" spans="2:53" ht="15.75" customHeight="1" thickBot="1" x14ac:dyDescent="0.35">
      <c r="S1" s="5"/>
      <c r="U1" s="3"/>
      <c r="V1" s="3"/>
      <c r="W1" s="3"/>
      <c r="X1" s="3"/>
      <c r="Y1" s="3"/>
      <c r="Z1" s="4"/>
      <c r="AA1" s="4"/>
      <c r="AB1" s="4"/>
      <c r="AC1" s="4"/>
      <c r="AD1" s="72"/>
      <c r="AE1" s="72"/>
      <c r="AF1" s="72"/>
      <c r="AG1" s="72"/>
      <c r="AH1" s="72"/>
      <c r="AI1" s="72"/>
      <c r="AJ1" s="73"/>
      <c r="AK1" s="73"/>
      <c r="AL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</row>
    <row r="2" spans="2:53" ht="15" customHeight="1" x14ac:dyDescent="0.3"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  <c r="S2" s="5"/>
      <c r="T2" s="5" t="s">
        <v>0</v>
      </c>
      <c r="U2" s="5" t="s">
        <v>83</v>
      </c>
      <c r="V2" s="5" t="s">
        <v>84</v>
      </c>
      <c r="W2" s="3" t="s">
        <v>85</v>
      </c>
      <c r="X2" s="3" t="s">
        <v>86</v>
      </c>
      <c r="Y2" s="3" t="s">
        <v>129</v>
      </c>
      <c r="Z2" s="3" t="s">
        <v>130</v>
      </c>
      <c r="AA2" s="77"/>
      <c r="AB2" s="77"/>
      <c r="AC2" s="77"/>
      <c r="AD2" s="77"/>
      <c r="AE2" s="77"/>
      <c r="AF2" s="77"/>
      <c r="AG2" s="5"/>
      <c r="AH2" s="5"/>
      <c r="AI2" s="5"/>
      <c r="AJ2" s="4"/>
      <c r="AK2" s="73"/>
      <c r="AL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2:53" ht="25.5" customHeight="1" x14ac:dyDescent="0.4">
      <c r="B3" s="78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  <c r="R3" s="82"/>
      <c r="S3" s="5"/>
      <c r="T3" s="5" t="s">
        <v>110</v>
      </c>
      <c r="U3" s="83">
        <v>35</v>
      </c>
      <c r="V3" s="84">
        <v>1</v>
      </c>
      <c r="W3" s="84">
        <v>34</v>
      </c>
      <c r="X3" s="84">
        <v>2</v>
      </c>
      <c r="Y3" s="84">
        <v>36</v>
      </c>
      <c r="Z3" s="5">
        <v>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72"/>
      <c r="AM3" s="72"/>
      <c r="AR3" s="73"/>
      <c r="AS3" s="73"/>
      <c r="AT3" s="73"/>
      <c r="AU3" s="73"/>
      <c r="AV3" s="73"/>
      <c r="AW3" s="73"/>
      <c r="AX3" s="73"/>
      <c r="AY3" s="73"/>
      <c r="AZ3" s="73"/>
      <c r="BA3" s="73"/>
    </row>
    <row r="4" spans="2:53" ht="12.75" customHeight="1" x14ac:dyDescent="0.3">
      <c r="B4" s="78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2"/>
      <c r="S4" s="5"/>
      <c r="T4" s="2" t="s">
        <v>12</v>
      </c>
      <c r="U4" s="3" t="s">
        <v>87</v>
      </c>
      <c r="V4" s="3" t="s">
        <v>12</v>
      </c>
      <c r="W4" s="3" t="s">
        <v>88</v>
      </c>
      <c r="X4" s="3" t="s">
        <v>12</v>
      </c>
      <c r="Y4" s="3" t="s">
        <v>89</v>
      </c>
      <c r="Z4" s="3" t="s">
        <v>12</v>
      </c>
      <c r="AA4" s="3" t="s">
        <v>87</v>
      </c>
      <c r="AB4" s="3" t="s">
        <v>12</v>
      </c>
      <c r="AC4" s="3" t="s">
        <v>88</v>
      </c>
      <c r="AD4" s="3" t="s">
        <v>12</v>
      </c>
      <c r="AE4" s="3" t="s">
        <v>89</v>
      </c>
      <c r="AF4" s="3"/>
      <c r="AG4" s="3"/>
      <c r="AH4" s="3"/>
      <c r="AI4" s="3"/>
      <c r="AJ4" s="3"/>
      <c r="AK4" s="72"/>
      <c r="AM4" s="72"/>
      <c r="AR4" s="73"/>
      <c r="AS4" s="73"/>
      <c r="AT4" s="73"/>
      <c r="AU4" s="73"/>
      <c r="AV4" s="73"/>
      <c r="AW4" s="73"/>
      <c r="AX4" s="73"/>
      <c r="AY4" s="73"/>
      <c r="AZ4" s="73"/>
      <c r="BA4" s="73"/>
    </row>
    <row r="5" spans="2:53" ht="12.75" customHeight="1" x14ac:dyDescent="0.3">
      <c r="B5" s="78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2"/>
      <c r="S5" s="5"/>
      <c r="T5" s="2">
        <v>12</v>
      </c>
      <c r="U5" s="85">
        <v>14</v>
      </c>
      <c r="V5" s="2">
        <v>12</v>
      </c>
      <c r="W5" s="85">
        <v>18</v>
      </c>
      <c r="X5" s="2">
        <v>12</v>
      </c>
      <c r="Y5" s="85">
        <v>18</v>
      </c>
      <c r="Z5" s="2">
        <v>5</v>
      </c>
      <c r="AA5" s="85">
        <v>-2</v>
      </c>
      <c r="AB5" s="2">
        <v>5</v>
      </c>
      <c r="AC5" s="85">
        <v>-1</v>
      </c>
      <c r="AD5" s="3">
        <v>5</v>
      </c>
      <c r="AE5" s="85">
        <v>-1</v>
      </c>
      <c r="AF5" s="3"/>
      <c r="AG5" s="3"/>
      <c r="AH5" s="3"/>
      <c r="AI5" s="3"/>
      <c r="AJ5" s="3"/>
      <c r="AK5" s="72"/>
      <c r="AM5" s="72"/>
      <c r="AR5" s="73"/>
      <c r="AS5" s="73"/>
      <c r="AT5" s="73"/>
      <c r="AU5" s="73"/>
      <c r="AV5" s="73"/>
      <c r="AW5" s="73"/>
      <c r="AX5" s="73"/>
      <c r="AY5" s="73"/>
      <c r="AZ5" s="73"/>
      <c r="BA5" s="73"/>
    </row>
    <row r="6" spans="2:53" ht="12.75" customHeight="1" x14ac:dyDescent="0.3">
      <c r="B6" s="78"/>
      <c r="C6" s="80"/>
      <c r="D6" s="80"/>
      <c r="E6" s="80"/>
      <c r="F6" s="80"/>
      <c r="G6" s="80"/>
      <c r="H6" s="80"/>
      <c r="I6" s="80"/>
      <c r="J6" s="86"/>
      <c r="K6" s="80"/>
      <c r="L6" s="80"/>
      <c r="M6" s="80"/>
      <c r="N6" s="80"/>
      <c r="O6" s="80"/>
      <c r="P6" s="80"/>
      <c r="Q6" s="80"/>
      <c r="R6" s="82"/>
      <c r="S6" s="5"/>
      <c r="T6" s="2">
        <v>34</v>
      </c>
      <c r="U6" s="85">
        <v>10</v>
      </c>
      <c r="V6" s="2">
        <v>14</v>
      </c>
      <c r="W6" s="85">
        <v>10</v>
      </c>
      <c r="X6" s="2">
        <v>14</v>
      </c>
      <c r="Y6" s="85">
        <v>12</v>
      </c>
      <c r="Z6" s="2"/>
      <c r="AA6" s="85"/>
      <c r="AB6" s="2">
        <v>18</v>
      </c>
      <c r="AC6" s="85">
        <v>-1</v>
      </c>
      <c r="AD6" s="3"/>
      <c r="AE6" s="85"/>
      <c r="AF6" s="3"/>
      <c r="AG6" s="3"/>
      <c r="AH6" s="3"/>
      <c r="AI6" s="3"/>
      <c r="AJ6" s="3"/>
      <c r="AK6" s="72"/>
      <c r="AM6" s="72"/>
      <c r="AR6" s="73"/>
      <c r="AS6" s="73"/>
      <c r="AT6" s="73"/>
      <c r="AU6" s="73"/>
      <c r="AV6" s="73"/>
      <c r="AW6" s="73"/>
      <c r="AX6" s="73"/>
      <c r="AY6" s="73"/>
      <c r="AZ6" s="73"/>
      <c r="BA6" s="73"/>
    </row>
    <row r="7" spans="2:53" ht="18.75" customHeight="1" x14ac:dyDescent="0.3">
      <c r="B7" s="78"/>
      <c r="C7" s="80"/>
      <c r="D7" s="87"/>
      <c r="E7" s="87"/>
      <c r="F7" s="88"/>
      <c r="G7" s="88"/>
      <c r="H7" s="201"/>
      <c r="I7" s="201"/>
      <c r="J7" s="80"/>
      <c r="K7" s="80"/>
      <c r="L7" s="80"/>
      <c r="M7" s="80"/>
      <c r="N7" s="80"/>
      <c r="O7" s="80"/>
      <c r="P7" s="80"/>
      <c r="Q7" s="80"/>
      <c r="R7" s="82"/>
      <c r="S7" s="5"/>
      <c r="T7" s="2">
        <v>10</v>
      </c>
      <c r="U7" s="85">
        <v>10</v>
      </c>
      <c r="V7" s="2">
        <v>34</v>
      </c>
      <c r="W7" s="85">
        <v>10</v>
      </c>
      <c r="X7" s="2">
        <v>10</v>
      </c>
      <c r="Y7" s="85">
        <v>10</v>
      </c>
      <c r="Z7" s="2"/>
      <c r="AA7" s="85"/>
      <c r="AB7" s="2"/>
      <c r="AC7" s="85"/>
      <c r="AD7" s="3"/>
      <c r="AE7" s="85"/>
      <c r="AF7" s="3"/>
      <c r="AG7" s="3"/>
      <c r="AH7" s="3"/>
      <c r="AI7" s="3"/>
      <c r="AJ7" s="3"/>
      <c r="AK7" s="72"/>
      <c r="AM7" s="72"/>
      <c r="AR7" s="73"/>
      <c r="AS7" s="73"/>
      <c r="AT7" s="73"/>
      <c r="AU7" s="73"/>
      <c r="AV7" s="73"/>
      <c r="AW7" s="73"/>
      <c r="AX7" s="73"/>
      <c r="AY7" s="73"/>
      <c r="AZ7" s="73"/>
      <c r="BA7" s="73"/>
    </row>
    <row r="8" spans="2:53" ht="16.5" customHeight="1" x14ac:dyDescent="0.3">
      <c r="B8" s="78"/>
      <c r="C8" s="80"/>
      <c r="D8" s="21"/>
      <c r="E8" s="22"/>
      <c r="F8" s="23"/>
      <c r="G8" s="24"/>
      <c r="H8" s="199"/>
      <c r="I8" s="199"/>
      <c r="J8" s="80"/>
      <c r="K8" s="80"/>
      <c r="L8" s="80"/>
      <c r="M8" s="80"/>
      <c r="N8" s="80"/>
      <c r="O8" s="80"/>
      <c r="P8" s="80"/>
      <c r="Q8" s="80"/>
      <c r="R8" s="82"/>
      <c r="S8" s="5"/>
      <c r="T8" s="2">
        <v>14</v>
      </c>
      <c r="U8" s="85">
        <v>9</v>
      </c>
      <c r="V8" s="2">
        <v>10</v>
      </c>
      <c r="W8" s="85">
        <v>9</v>
      </c>
      <c r="X8" s="2">
        <v>35</v>
      </c>
      <c r="Y8" s="85">
        <v>10</v>
      </c>
      <c r="Z8" s="2"/>
      <c r="AA8" s="85"/>
      <c r="AB8" s="2"/>
      <c r="AC8" s="85"/>
      <c r="AD8" s="3"/>
      <c r="AE8" s="85"/>
      <c r="AF8" s="85"/>
      <c r="AG8" s="3"/>
      <c r="AH8" s="85"/>
      <c r="AI8" s="3"/>
      <c r="AJ8" s="3"/>
      <c r="AK8" s="72"/>
      <c r="AM8" s="72"/>
      <c r="AR8" s="73"/>
      <c r="AS8" s="73"/>
      <c r="AT8" s="73"/>
      <c r="AU8" s="73"/>
      <c r="AV8" s="73"/>
      <c r="AW8" s="73"/>
      <c r="AX8" s="73"/>
      <c r="AY8" s="73"/>
      <c r="AZ8" s="73"/>
      <c r="BA8" s="73"/>
    </row>
    <row r="9" spans="2:53" ht="16.5" customHeight="1" x14ac:dyDescent="0.3">
      <c r="B9" s="78"/>
      <c r="C9" s="80"/>
      <c r="D9" s="21"/>
      <c r="E9" s="22"/>
      <c r="F9" s="25"/>
      <c r="G9" s="24"/>
      <c r="H9" s="199"/>
      <c r="I9" s="199"/>
      <c r="J9" s="80"/>
      <c r="K9" s="80"/>
      <c r="L9" s="80"/>
      <c r="M9" s="80"/>
      <c r="N9" s="80"/>
      <c r="O9" s="80"/>
      <c r="P9" s="80"/>
      <c r="Q9" s="80"/>
      <c r="R9" s="82"/>
      <c r="S9" s="5"/>
      <c r="T9" s="2">
        <v>26</v>
      </c>
      <c r="U9" s="85">
        <v>8</v>
      </c>
      <c r="V9" s="2">
        <v>35</v>
      </c>
      <c r="W9" s="85">
        <v>8</v>
      </c>
      <c r="X9" s="2">
        <v>28</v>
      </c>
      <c r="Y9" s="85">
        <v>9</v>
      </c>
      <c r="Z9" s="2"/>
      <c r="AA9" s="85"/>
      <c r="AB9" s="2"/>
      <c r="AC9" s="85"/>
      <c r="AD9" s="3"/>
      <c r="AE9" s="85"/>
      <c r="AF9" s="3"/>
      <c r="AG9" s="3"/>
      <c r="AH9" s="3"/>
      <c r="AI9" s="3"/>
      <c r="AJ9" s="3"/>
      <c r="AK9" s="89"/>
      <c r="AL9" s="89"/>
      <c r="AM9" s="89"/>
      <c r="AN9" s="89"/>
      <c r="AR9" s="73"/>
      <c r="AS9" s="73"/>
      <c r="AT9" s="73"/>
      <c r="AU9" s="73"/>
      <c r="AV9" s="73"/>
      <c r="AW9" s="73"/>
      <c r="AX9" s="73"/>
      <c r="AY9" s="73"/>
      <c r="AZ9" s="73"/>
      <c r="BA9" s="73"/>
    </row>
    <row r="10" spans="2:53" ht="16.5" customHeight="1" x14ac:dyDescent="0.3">
      <c r="B10" s="78"/>
      <c r="C10" s="80"/>
      <c r="D10" s="22"/>
      <c r="E10" s="22"/>
      <c r="F10" s="25"/>
      <c r="G10" s="24"/>
      <c r="H10" s="199"/>
      <c r="I10" s="199"/>
      <c r="J10" s="80"/>
      <c r="K10" s="80"/>
      <c r="L10" s="80"/>
      <c r="M10" s="90"/>
      <c r="N10" s="80"/>
      <c r="O10" s="80"/>
      <c r="P10" s="80"/>
      <c r="Q10" s="80"/>
      <c r="R10" s="82"/>
      <c r="S10" s="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17"/>
      <c r="AG10" s="3"/>
      <c r="AH10" s="3"/>
      <c r="AI10" s="3"/>
      <c r="AJ10" s="3"/>
      <c r="AK10" s="89"/>
      <c r="AL10" s="89"/>
      <c r="AM10" s="89"/>
      <c r="AN10" s="89"/>
      <c r="AR10" s="73"/>
      <c r="AS10" s="73"/>
      <c r="AT10" s="73"/>
      <c r="AU10" s="73"/>
      <c r="AV10" s="73"/>
      <c r="AW10" s="73"/>
      <c r="AX10" s="73"/>
      <c r="AY10" s="73"/>
      <c r="AZ10" s="73"/>
      <c r="BA10" s="73"/>
    </row>
    <row r="11" spans="2:53" ht="16.5" customHeight="1" x14ac:dyDescent="0.3">
      <c r="B11" s="78"/>
      <c r="C11" s="80"/>
      <c r="D11" s="22"/>
      <c r="E11" s="22"/>
      <c r="F11" s="25"/>
      <c r="G11" s="24"/>
      <c r="H11" s="199"/>
      <c r="I11" s="199"/>
      <c r="J11" s="80"/>
      <c r="K11" s="80"/>
      <c r="L11" s="80"/>
      <c r="M11" s="80"/>
      <c r="N11" s="80"/>
      <c r="O11" s="80"/>
      <c r="P11" s="80"/>
      <c r="Q11" s="80"/>
      <c r="R11" s="82"/>
      <c r="S11" s="5"/>
      <c r="T11" s="2" t="s">
        <v>37</v>
      </c>
      <c r="U11" s="2">
        <v>1</v>
      </c>
      <c r="V11" s="2" t="str">
        <f>CHOOSE(U11, W33, W34,W35, W36, W37, W38)</f>
        <v>Largest Increases in Percent Positive since 2019</v>
      </c>
      <c r="W11" s="2">
        <f>CHOOSE(U11, T5,V5,X5,Z5,AB5,AD5)</f>
        <v>12</v>
      </c>
      <c r="X11" s="85">
        <f>CHOOSE(U11,U5,W5,Y5, AA5,AC5,AE5)</f>
        <v>14</v>
      </c>
      <c r="Y11" s="2">
        <f>CHOOSE(U11, T6,V6,X6,Z6,AB6,AD6)</f>
        <v>34</v>
      </c>
      <c r="Z11" s="85">
        <f>CHOOSE(U11, U6,W6,Y6,AA6,AC6,AE6)</f>
        <v>10</v>
      </c>
      <c r="AA11" s="2">
        <f>CHOOSE(U11, T7, V7, X7,Z7,AB7,AD7)</f>
        <v>10</v>
      </c>
      <c r="AB11" s="85">
        <f>CHOOSE(U11, U7,W7,Y7,AA7,AC7,AE7)</f>
        <v>10</v>
      </c>
      <c r="AC11" s="2">
        <f>CHOOSE(U11, T8,V8,X8,Z8,AB8,AD8)</f>
        <v>14</v>
      </c>
      <c r="AD11" s="85">
        <f>CHOOSE(U11, U8,W8,Y8,AA8,AC8,AE8)</f>
        <v>9</v>
      </c>
      <c r="AE11" s="2">
        <f>CHOOSE(U11, T9,V9,X9,Z9,AB9,AD9)</f>
        <v>26</v>
      </c>
      <c r="AF11" s="85">
        <f>CHOOSE(U11, U9,W9,Y9,AA9,AC9,AE9)</f>
        <v>8</v>
      </c>
      <c r="AG11" s="3"/>
      <c r="AH11" s="3"/>
      <c r="AI11" s="3"/>
      <c r="AJ11" s="3"/>
      <c r="AK11" s="89"/>
      <c r="AL11" s="89"/>
      <c r="AM11" s="89"/>
      <c r="AN11" s="89"/>
      <c r="AR11" s="73"/>
      <c r="AS11" s="73"/>
      <c r="AT11" s="73"/>
      <c r="AU11" s="73"/>
      <c r="AV11" s="73"/>
      <c r="AW11" s="73"/>
      <c r="AX11" s="73"/>
      <c r="AY11" s="73"/>
      <c r="AZ11" s="73"/>
      <c r="BA11" s="73"/>
    </row>
    <row r="12" spans="2:53" ht="16.5" customHeight="1" x14ac:dyDescent="0.3">
      <c r="B12" s="78"/>
      <c r="C12" s="80"/>
      <c r="D12" s="22"/>
      <c r="E12" s="22"/>
      <c r="F12" s="25"/>
      <c r="G12" s="24"/>
      <c r="H12" s="199"/>
      <c r="I12" s="199"/>
      <c r="J12" s="80"/>
      <c r="K12" s="80"/>
      <c r="L12" s="80"/>
      <c r="M12" s="80"/>
      <c r="N12" s="80"/>
      <c r="O12" s="80"/>
      <c r="P12" s="80"/>
      <c r="Q12" s="80"/>
      <c r="R12" s="82"/>
      <c r="S12" s="5"/>
      <c r="T12" s="2" t="s">
        <v>39</v>
      </c>
      <c r="U12" s="2">
        <v>4</v>
      </c>
      <c r="V12" s="2" t="str">
        <f>CHOOSE(U12, W33, W34, W35, W36, W37, W38)</f>
        <v>Largest Decreases in Percent Positive since 2019</v>
      </c>
      <c r="W12" s="2">
        <f>CHOOSE(U12, T5,V5,X5,Z5,AB5,AD5)</f>
        <v>5</v>
      </c>
      <c r="X12" s="85">
        <f>CHOOSE(U12,U5,W5,Y5, AA5,AC5,AE5)</f>
        <v>-2</v>
      </c>
      <c r="Y12" s="2">
        <f>CHOOSE(U12, T6,V6,X6,Z6,AB6,AD6)</f>
        <v>0</v>
      </c>
      <c r="Z12" s="85">
        <f>CHOOSE(U12,U6,W6,Y6,AA6,AC6,AE6)</f>
        <v>0</v>
      </c>
      <c r="AA12" s="2">
        <f>CHOOSE(U12, T7,V7,X7,Z7,AB7,AD7)</f>
        <v>0</v>
      </c>
      <c r="AB12" s="85">
        <f>CHOOSE(U12, U7,W7,Y7,AA7,AC7,AE7)</f>
        <v>0</v>
      </c>
      <c r="AC12" s="2">
        <f>CHOOSE(U12,T8,V8,X8, Z8,AB8,AD8)</f>
        <v>0</v>
      </c>
      <c r="AD12" s="85">
        <f>CHOOSE(U12, U8,W8,Y8,AA8,AC8,AE8)</f>
        <v>0</v>
      </c>
      <c r="AE12" s="2">
        <f>CHOOSE(U12, T9,V9,X9,Z9,AB9,AD9)</f>
        <v>0</v>
      </c>
      <c r="AF12" s="85">
        <f>CHOOSE(U12, U9,W9,Y9,AA9,AC9,AE9)</f>
        <v>0</v>
      </c>
      <c r="AG12" s="5"/>
      <c r="AH12" s="5"/>
      <c r="AI12" s="3"/>
      <c r="AJ12" s="27"/>
      <c r="AK12" s="89"/>
      <c r="AL12" s="89"/>
      <c r="AM12" s="89"/>
      <c r="AN12" s="89"/>
      <c r="AR12" s="73"/>
      <c r="AS12" s="73"/>
      <c r="AT12" s="73"/>
      <c r="AU12" s="73"/>
      <c r="AV12" s="73"/>
      <c r="AW12" s="73"/>
      <c r="AX12" s="73"/>
      <c r="AY12" s="73"/>
      <c r="AZ12" s="73"/>
      <c r="BA12" s="73"/>
    </row>
    <row r="13" spans="2:53" ht="16.5" customHeight="1" x14ac:dyDescent="0.3">
      <c r="B13" s="78"/>
      <c r="C13" s="80"/>
      <c r="D13" s="195"/>
      <c r="E13" s="195"/>
      <c r="F13" s="28"/>
      <c r="G13" s="29"/>
      <c r="H13" s="196"/>
      <c r="I13" s="196"/>
      <c r="J13" s="80"/>
      <c r="K13" s="80"/>
      <c r="L13" s="80"/>
      <c r="M13" s="80"/>
      <c r="N13" s="80"/>
      <c r="O13" s="80"/>
      <c r="P13" s="80"/>
      <c r="Q13" s="80"/>
      <c r="R13" s="82"/>
      <c r="S13" s="5"/>
      <c r="T13" s="2"/>
      <c r="U13" s="26"/>
      <c r="V13" s="2" t="s">
        <v>37</v>
      </c>
      <c r="W13" s="26" t="str">
        <f>IF(W11=0,"",CONCATENATE("Q"&amp;W11))</f>
        <v>Q12</v>
      </c>
      <c r="X13" s="14" t="str">
        <f>IF(W11=0,IF(AND(U31&lt;5, U31&lt;&gt;0),"",IF(U31="--","No trending data available",IF(U11&lt;4,"No items increased", "No items decreased"))),VLOOKUP(W11,B43:C126,2,FALSE))</f>
        <v>In my work unit, differences in performance are recognized in a meaningful way.</v>
      </c>
      <c r="Y13" s="26" t="str">
        <f>IF(Y11=0,"",CONCATENATE("Q"&amp;Y11))</f>
        <v>Q34</v>
      </c>
      <c r="Z13" s="14" t="str">
        <f>IF(Y11=0,"",VLOOKUP(Y11,B43:C126,2,FALSE))</f>
        <v>How satisfied are you with the information you receive from management on what's going on in your organization?</v>
      </c>
      <c r="AA13" s="26" t="str">
        <f>IF(AA11=0,"",CONCATENATE("Q"&amp;AA11))</f>
        <v>Q10</v>
      </c>
      <c r="AB13" s="14" t="str">
        <f>IF(AA11=0,"",VLOOKUP(AA11,B43:C126,2,FALSE))</f>
        <v>In my work unit, steps are taken to deal with a poor performer who cannot or will not improve.</v>
      </c>
      <c r="AC13" s="26" t="str">
        <f>IF(AC11=0,"",CONCATENATE("Q"&amp;AC11))</f>
        <v>Q14</v>
      </c>
      <c r="AD13" s="14" t="str">
        <f>IF(AC11=0,"",VLOOKUP(AC11,B43:C126,2,FALSE))</f>
        <v>Employees are recognized for providing high quality products and services.</v>
      </c>
      <c r="AE13" s="26" t="str">
        <f>IF(AE11=0,"",CONCATENATE("Q"&amp;AE11))</f>
        <v>Q26</v>
      </c>
      <c r="AF13" s="14" t="str">
        <f>IF(AE11=0,"",VLOOKUP(AE11,B43:C126,2,FALSE))</f>
        <v>In my organization, senior leaders generate high levels of motivation and commitment in the workforce.</v>
      </c>
      <c r="AG13" s="5"/>
      <c r="AH13" s="5"/>
      <c r="AI13" s="3"/>
      <c r="AJ13" s="27"/>
      <c r="AK13" s="89"/>
      <c r="AL13" s="89"/>
      <c r="AM13" s="89"/>
      <c r="AN13" s="89"/>
      <c r="AR13" s="73"/>
      <c r="AS13" s="73"/>
      <c r="AT13" s="73"/>
      <c r="AU13" s="73"/>
      <c r="AV13" s="73"/>
      <c r="AW13" s="73"/>
      <c r="AX13" s="73"/>
      <c r="AY13" s="73"/>
      <c r="AZ13" s="73"/>
      <c r="BA13" s="73"/>
    </row>
    <row r="14" spans="2:53" ht="13.5" customHeight="1" x14ac:dyDescent="0.3">
      <c r="B14" s="78"/>
      <c r="C14" s="80"/>
      <c r="D14" s="91"/>
      <c r="E14" s="91"/>
      <c r="F14" s="91"/>
      <c r="G14" s="91"/>
      <c r="H14" s="91"/>
      <c r="I14" s="91"/>
      <c r="J14" s="80"/>
      <c r="K14" s="80"/>
      <c r="L14" s="92"/>
      <c r="M14" s="80"/>
      <c r="N14" s="80"/>
      <c r="O14" s="80"/>
      <c r="P14" s="80"/>
      <c r="Q14" s="80"/>
      <c r="R14" s="82"/>
      <c r="S14" s="5"/>
      <c r="T14" s="2"/>
      <c r="U14" s="26"/>
      <c r="V14" s="2" t="s">
        <v>39</v>
      </c>
      <c r="W14" s="26" t="str">
        <f>IF(W12=0,"",CONCATENATE("Q"&amp;W12))</f>
        <v>Q5</v>
      </c>
      <c r="X14" s="14" t="str">
        <f>IF(W12=0,IF(AND(U32&lt;5, U32&lt;&gt;0),"",IF(U32="--","No trending data available",IF(U12&lt;4,"No items increased", "No items decreased"))),VLOOKUP(W12,B43:C126,2,FALSE))</f>
        <v>My workload is reasonable.</v>
      </c>
      <c r="Y14" s="26" t="str">
        <f>IF(Y12=0,"",CONCATENATE("Q"&amp;Y12))</f>
        <v/>
      </c>
      <c r="Z14" s="14" t="str">
        <f>IF(Y12=0,"",VLOOKUP(Y12,B43:C126,2,FALSE))</f>
        <v/>
      </c>
      <c r="AA14" s="26" t="str">
        <f>IF(AA12=0,"",CONCATENATE("Q"&amp;AA12))</f>
        <v/>
      </c>
      <c r="AB14" s="14" t="str">
        <f>IF(AA12=0,"",VLOOKUP(AA12,B43:C126,2,FALSE))</f>
        <v/>
      </c>
      <c r="AC14" s="26" t="str">
        <f>IF(AC12=0,"",CONCATENATE("Q"&amp;AC12))</f>
        <v/>
      </c>
      <c r="AD14" s="14" t="str">
        <f>IF(AC12=0,"",VLOOKUP(AC12,B43:C126,2,FALSE))</f>
        <v/>
      </c>
      <c r="AE14" s="26" t="str">
        <f>IF(AE12=0,"",CONCATENATE("Q"&amp;AE12))</f>
        <v/>
      </c>
      <c r="AF14" s="14" t="str">
        <f>IF(AE12=0,"",VLOOKUP(AE12,B43:C126,2,FALSE))</f>
        <v/>
      </c>
      <c r="AG14" s="3"/>
      <c r="AH14" s="3"/>
      <c r="AI14" s="3"/>
      <c r="AJ14" s="32"/>
      <c r="AK14" s="93"/>
      <c r="AL14" s="93"/>
      <c r="AM14" s="93"/>
      <c r="AN14" s="9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2:53" ht="12.75" customHeight="1" x14ac:dyDescent="0.3">
      <c r="B15" s="78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2"/>
      <c r="S15" s="5"/>
      <c r="T15" s="3"/>
      <c r="U15" s="58"/>
      <c r="V15" s="2"/>
      <c r="W15" s="3"/>
      <c r="X15" s="3"/>
      <c r="Y15" s="3"/>
      <c r="Z15" s="3"/>
      <c r="AA15" s="5"/>
      <c r="AB15" s="59"/>
      <c r="AC15" s="27"/>
      <c r="AD15" s="59"/>
      <c r="AE15" s="56"/>
      <c r="AF15" s="5"/>
      <c r="AG15" s="3"/>
      <c r="AH15" s="3"/>
      <c r="AI15" s="5"/>
      <c r="AJ15" s="5"/>
      <c r="AK15" s="72"/>
      <c r="AM15" s="72"/>
      <c r="AR15" s="73"/>
      <c r="AS15" s="73"/>
      <c r="AT15" s="73"/>
      <c r="AU15" s="73"/>
      <c r="AV15" s="73"/>
      <c r="AW15" s="73"/>
      <c r="AX15" s="73"/>
      <c r="AY15" s="73"/>
      <c r="AZ15" s="73"/>
      <c r="BA15" s="73"/>
    </row>
    <row r="16" spans="2:53" ht="13.5" customHeight="1" x14ac:dyDescent="0.3">
      <c r="B16" s="78"/>
      <c r="C16" s="80"/>
      <c r="D16" s="202">
        <f>U31</f>
        <v>35</v>
      </c>
      <c r="E16" s="94"/>
      <c r="F16" s="95"/>
      <c r="G16" s="95"/>
      <c r="H16" s="80"/>
      <c r="I16" s="94"/>
      <c r="J16" s="94"/>
      <c r="K16" s="95"/>
      <c r="L16" s="95"/>
      <c r="M16" s="80"/>
      <c r="N16" s="80"/>
      <c r="O16" s="80"/>
      <c r="P16" s="80"/>
      <c r="Q16" s="80"/>
      <c r="R16" s="82"/>
      <c r="S16" s="5"/>
      <c r="T16" s="3"/>
      <c r="U16" s="58"/>
      <c r="V16" s="59" t="s">
        <v>37</v>
      </c>
      <c r="W16" s="56">
        <f>IF(W11=0, "",IF(VLOOKUP(W11, B43:G126, 3,FALSE) &lt;&gt; "", VLOOKUP(W11, B43:G126, 3,FALSE),  "--"))</f>
        <v>0.52</v>
      </c>
      <c r="X16" s="56">
        <f>IF(W11=0, "",IF(VLOOKUP(W11, B43:G126, 4,FALSE) &lt;&gt; "", VLOOKUP(W11, B43:G126, 4,FALSE),  "--"))</f>
        <v>0.52</v>
      </c>
      <c r="Y16" s="56">
        <f>IF(W11=0, "",IF(VLOOKUP(W11, B43:G126, 5,FALSE) &lt;&gt; "", VLOOKUP(W11, B43:G126, 5,FALSE),  "--"))</f>
        <v>0.56000000000000005</v>
      </c>
      <c r="Z16" s="56">
        <f>IF(W11=0, "",IF(VLOOKUP(W11, B43:G126,6,FALSE) &lt;&gt; "", VLOOKUP(W11, B43:G126, 6,FALSE),  "--"))</f>
        <v>0.7</v>
      </c>
      <c r="AA16" s="96">
        <f>IF(OR(U11 = 3, U11=6),"", W16)</f>
        <v>0.52</v>
      </c>
      <c r="AB16" s="96">
        <f>IF(OR(U11 = 2, U11=5),"", X16)</f>
        <v>0.52</v>
      </c>
      <c r="AC16" s="96" t="str">
        <f>IF(OR(U11 = 1, U11=4),"", Y16)</f>
        <v/>
      </c>
      <c r="AD16" s="96"/>
      <c r="AE16" s="97" t="str">
        <f>IF(OR(U11 = 3, U11=6),W16, "")</f>
        <v/>
      </c>
      <c r="AF16" s="97" t="str">
        <f>IF(OR(U11 = 2, U11=5),X16, "")</f>
        <v/>
      </c>
      <c r="AG16" s="97">
        <f>IF(OR(U11 = 1, U11=4),Y16, "")</f>
        <v>0.56000000000000005</v>
      </c>
      <c r="AH16" s="97"/>
      <c r="AI16" s="97" t="str">
        <f t="shared" ref="AI16:AJ16" si="0">IF(Y11=1,AA16, "")</f>
        <v/>
      </c>
      <c r="AJ16" s="97" t="str">
        <f t="shared" si="0"/>
        <v/>
      </c>
      <c r="AK16" s="98"/>
      <c r="AL16" s="98"/>
      <c r="AM16" s="72"/>
      <c r="AR16" s="73"/>
      <c r="AS16" s="73"/>
      <c r="AT16" s="73"/>
      <c r="AU16" s="73"/>
      <c r="AV16" s="73"/>
      <c r="AW16" s="73"/>
      <c r="AX16" s="73"/>
      <c r="AY16" s="73"/>
      <c r="AZ16" s="73"/>
      <c r="BA16" s="73"/>
    </row>
    <row r="17" spans="2:53" ht="12.75" customHeight="1" x14ac:dyDescent="0.3">
      <c r="B17" s="78"/>
      <c r="C17" s="80"/>
      <c r="D17" s="203"/>
      <c r="E17" s="99"/>
      <c r="F17" s="100"/>
      <c r="G17" s="101"/>
      <c r="H17" s="80"/>
      <c r="I17" s="99"/>
      <c r="J17" s="99"/>
      <c r="K17" s="100"/>
      <c r="L17" s="101"/>
      <c r="M17" s="80"/>
      <c r="N17" s="80"/>
      <c r="O17" s="80"/>
      <c r="P17" s="80"/>
      <c r="Q17" s="80"/>
      <c r="R17" s="82"/>
      <c r="S17" s="5"/>
      <c r="T17" s="5"/>
      <c r="U17" s="58"/>
      <c r="V17" s="3"/>
      <c r="W17" s="56">
        <f>IF(Y11=0, "",IF(VLOOKUP(Y11, B43:G126, 3,FALSE) &lt;&gt; "", VLOOKUP(Y11, B43:G126, 3,FALSE),  "--"))</f>
        <v>0.71</v>
      </c>
      <c r="X17" s="56">
        <f>IF(Y11=0, "",IF(VLOOKUP(Y11, B43:G126, 4,FALSE) &lt;&gt;"", VLOOKUP(Y11, B43:G126, 4,FALSE),  "--"))</f>
        <v>0.69</v>
      </c>
      <c r="Y17" s="56">
        <f>IF(Y11=0, "",IF(VLOOKUP(Y11, B43:G126, 5,FALSE) &lt;&gt; "", VLOOKUP(Y11, B43:G126,5,FALSE),  "--"))</f>
        <v>0.69</v>
      </c>
      <c r="Z17" s="56">
        <f>IF(Y11=0, "",IF(VLOOKUP(Y11, B43:G126, 6,FALSE) &lt;&gt; "", VLOOKUP(Y11, B43:G126, 6,FALSE),  "--"))</f>
        <v>0.79</v>
      </c>
      <c r="AA17" s="96">
        <f>IF(OR(U11 = 3, U11=6),"", W17)</f>
        <v>0.71</v>
      </c>
      <c r="AB17" s="96">
        <f>IF(OR(U11 = 2, U11=5),"", X17)</f>
        <v>0.69</v>
      </c>
      <c r="AC17" s="96" t="str">
        <f>IF(OR(U11 = 1, U11=4),"", Y17)</f>
        <v/>
      </c>
      <c r="AD17" s="59"/>
      <c r="AE17" s="97" t="str">
        <f>IF(OR(U11 = 3, U11=6),W17, "")</f>
        <v/>
      </c>
      <c r="AF17" s="97" t="str">
        <f>IF(OR(U11 = 2, U11=5),X17, "")</f>
        <v/>
      </c>
      <c r="AG17" s="97">
        <f>IF(OR(U11 = 1, U11=4),Y17, "")</f>
        <v>0.69</v>
      </c>
      <c r="AH17" s="102"/>
      <c r="AI17" s="102"/>
      <c r="AJ17" s="103"/>
      <c r="AK17" s="98"/>
      <c r="AL17" s="98"/>
      <c r="AM17" s="72"/>
      <c r="AR17" s="73"/>
      <c r="AS17" s="73"/>
      <c r="AT17" s="73"/>
      <c r="AU17" s="73"/>
      <c r="AV17" s="73"/>
      <c r="AW17" s="73"/>
      <c r="AX17" s="73"/>
      <c r="AY17" s="73"/>
      <c r="AZ17" s="73"/>
      <c r="BA17" s="73"/>
    </row>
    <row r="18" spans="2:53" ht="12.75" customHeight="1" x14ac:dyDescent="0.3">
      <c r="B18" s="78"/>
      <c r="C18" s="80"/>
      <c r="D18" s="203"/>
      <c r="E18" s="99"/>
      <c r="F18" s="100"/>
      <c r="G18" s="101"/>
      <c r="H18" s="80"/>
      <c r="I18" s="99"/>
      <c r="J18" s="99"/>
      <c r="K18" s="100"/>
      <c r="L18" s="101"/>
      <c r="M18" s="80"/>
      <c r="N18" s="80"/>
      <c r="O18" s="80"/>
      <c r="P18" s="80"/>
      <c r="Q18" s="80"/>
      <c r="R18" s="82"/>
      <c r="S18" s="5"/>
      <c r="T18" s="5"/>
      <c r="U18" s="5"/>
      <c r="V18" s="3"/>
      <c r="W18" s="56">
        <f>IF(AA11=0, "",IF(VLOOKUP(AA11, B43:G126, 3,FALSE) &lt;&gt; "", VLOOKUP(AA11, B43:G126, 3,FALSE),  "--"))</f>
        <v>0.44</v>
      </c>
      <c r="X18" s="56">
        <f>IF(AA11=0, "",IF(VLOOKUP(AA11, B43:G126,4,FALSE) &lt;&gt; "", VLOOKUP(AA11, B43:G126, 4,FALSE),  "--"))</f>
        <v>0.45</v>
      </c>
      <c r="Y18" s="56">
        <f>IF(AA11=0, "",IF(VLOOKUP(AA11, B43:G126, 5,FALSE) &lt;&gt; "", VLOOKUP(AA11, B43:G126, 5,FALSE),  "--"))</f>
        <v>0.44</v>
      </c>
      <c r="Z18" s="56">
        <f>IF(AA11=0, "",IF(VLOOKUP(AA11, B43:G126, 6,FALSE) &lt;&gt;"", VLOOKUP(AA11, B43:G126, 6,FALSE),  "--"))</f>
        <v>0.54</v>
      </c>
      <c r="AA18" s="96">
        <f>IF(OR(U11 = 3, U11=6),"", W18)</f>
        <v>0.44</v>
      </c>
      <c r="AB18" s="96">
        <f>IF(OR(U11 = 2, U11=5),"", X18)</f>
        <v>0.45</v>
      </c>
      <c r="AC18" s="96" t="str">
        <f>IF(OR(U11 = 1, U11=4),"", Y18)</f>
        <v/>
      </c>
      <c r="AD18" s="27"/>
      <c r="AE18" s="97" t="str">
        <f>IF(OR(U11 = 3, U11=6),W18, "")</f>
        <v/>
      </c>
      <c r="AF18" s="97" t="str">
        <f>IF(OR(U11 = 2, U11=5),X18, "")</f>
        <v/>
      </c>
      <c r="AG18" s="97">
        <f>IF(OR(U11 = 1, U11=4),Y18, "")</f>
        <v>0.44</v>
      </c>
      <c r="AH18" s="102"/>
      <c r="AI18" s="103"/>
      <c r="AJ18" s="103"/>
      <c r="AK18" s="98"/>
      <c r="AL18" s="98"/>
      <c r="AM18" s="72"/>
      <c r="AR18" s="73"/>
      <c r="AS18" s="73"/>
      <c r="AT18" s="73"/>
      <c r="AU18" s="73"/>
      <c r="AV18" s="73"/>
      <c r="AW18" s="73"/>
      <c r="AX18" s="73"/>
      <c r="AY18" s="73"/>
      <c r="AZ18" s="73"/>
      <c r="BA18" s="73"/>
    </row>
    <row r="19" spans="2:53" ht="12.75" customHeight="1" x14ac:dyDescent="0.3">
      <c r="B19" s="78"/>
      <c r="C19" s="80"/>
      <c r="D19" s="204"/>
      <c r="E19" s="99"/>
      <c r="F19" s="100"/>
      <c r="G19" s="101"/>
      <c r="H19" s="80"/>
      <c r="I19" s="99"/>
      <c r="J19" s="99"/>
      <c r="K19" s="100"/>
      <c r="L19" s="101"/>
      <c r="M19" s="80"/>
      <c r="N19" s="80"/>
      <c r="O19" s="80"/>
      <c r="P19" s="80"/>
      <c r="Q19" s="80"/>
      <c r="R19" s="82"/>
      <c r="S19" s="5"/>
      <c r="T19" s="5"/>
      <c r="U19" s="5"/>
      <c r="V19" s="3"/>
      <c r="W19" s="56">
        <f>IF(AC11=0, "",IF(VLOOKUP(AC11, B43:G126, 3,FALSE) &lt;&gt; "", VLOOKUP(AC11, B43:G126, 3,FALSE),  "--"))</f>
        <v>0.72</v>
      </c>
      <c r="X19" s="56">
        <f>IF(AC11=0, "",IF(VLOOKUP(AC11, B43:G126, 4,FALSE) &lt;&gt; "", VLOOKUP(AC11, B43:G126,4,FALSE),  "--"))</f>
        <v>0.74</v>
      </c>
      <c r="Y19" s="56">
        <f>IF(AC11=0, "",IF(VLOOKUP(AC11, B43:G126, 5,FALSE) &lt;&gt; "", VLOOKUP(AC11, B43:G126,5,FALSE),  "--"))</f>
        <v>0.75</v>
      </c>
      <c r="Z19" s="56">
        <f>IF(AC11=0, "",IF(VLOOKUP(AC11, B43:G126, 6,FALSE) &lt;&gt; "", VLOOKUP(AC11, B43:G126,6,FALSE),  "--"))</f>
        <v>0.84</v>
      </c>
      <c r="AA19" s="96">
        <f>IF(OR(U11 = 3, U11=6),"", W19)</f>
        <v>0.72</v>
      </c>
      <c r="AB19" s="96">
        <f>IF(OR(U11 = 2, U11=5),"", X19)</f>
        <v>0.74</v>
      </c>
      <c r="AC19" s="96" t="str">
        <f>IF(OR(U11 = 1, U11=4),"", Y19)</f>
        <v/>
      </c>
      <c r="AD19" s="27"/>
      <c r="AE19" s="97" t="str">
        <f>IF(OR(U11 = 3, U11=6),W19, "")</f>
        <v/>
      </c>
      <c r="AF19" s="97" t="str">
        <f>IF(OR(U11 = 2, U11=5),X19, "")</f>
        <v/>
      </c>
      <c r="AG19" s="97">
        <f>IF(OR(U11 = 1, U11=4),Y19, "")</f>
        <v>0.75</v>
      </c>
      <c r="AH19" s="103"/>
      <c r="AI19" s="103"/>
      <c r="AJ19" s="103"/>
      <c r="AK19" s="98"/>
      <c r="AL19" s="98"/>
      <c r="AM19" s="72"/>
      <c r="AR19" s="73"/>
      <c r="AS19" s="73"/>
      <c r="AT19" s="73"/>
      <c r="AU19" s="73"/>
      <c r="AV19" s="73"/>
      <c r="AW19" s="73"/>
      <c r="AX19" s="73"/>
      <c r="AY19" s="73"/>
      <c r="AZ19" s="73"/>
      <c r="BA19" s="73"/>
    </row>
    <row r="20" spans="2:53" ht="12.75" customHeight="1" x14ac:dyDescent="0.3">
      <c r="B20" s="78"/>
      <c r="C20" s="80"/>
      <c r="D20" s="99"/>
      <c r="E20" s="99"/>
      <c r="F20" s="100"/>
      <c r="G20" s="101"/>
      <c r="H20" s="80"/>
      <c r="I20" s="99"/>
      <c r="J20" s="99"/>
      <c r="K20" s="100"/>
      <c r="L20" s="101"/>
      <c r="M20" s="80"/>
      <c r="N20" s="80"/>
      <c r="O20" s="80"/>
      <c r="P20" s="80"/>
      <c r="Q20" s="80"/>
      <c r="R20" s="82"/>
      <c r="S20" s="5"/>
      <c r="T20" s="3"/>
      <c r="U20" s="5"/>
      <c r="V20" s="3"/>
      <c r="W20" s="56">
        <f>IF(AE11=0, "",IF(VLOOKUP(AE11, B43:G126, 3,FALSE) &lt;&gt; "", VLOOKUP(AE11, B43:G126, 3,FALSE),  "--"))</f>
        <v>0.67</v>
      </c>
      <c r="X20" s="56">
        <f>IF(AE11=0, "",IF(VLOOKUP(AE11, B43:G126, 4,FALSE) &lt;&gt;"", VLOOKUP(AE11, B43:G126, 4,FALSE),  "--"))</f>
        <v>0.71</v>
      </c>
      <c r="Y20" s="56">
        <f>IF(AE11=0, "",IF(VLOOKUP(AE11, B43:G126,5,FALSE) &lt;&gt; "", VLOOKUP(AE11, B43:G126,5,FALSE),  "--"))</f>
        <v>0.68</v>
      </c>
      <c r="Z20" s="56">
        <f>IF(AE11=0, "",IF(VLOOKUP(AE11, B43:G126, 6,FALSE) &lt;&gt; "", VLOOKUP(AE11, B43:G126, 6,FALSE),  "--"))</f>
        <v>0.76</v>
      </c>
      <c r="AA20" s="96">
        <f>IF(OR(U11 = 3, U11=6),"", W20)</f>
        <v>0.67</v>
      </c>
      <c r="AB20" s="96">
        <f>IF(OR(U11 = 2, U11=5),"", X20)</f>
        <v>0.71</v>
      </c>
      <c r="AC20" s="96" t="str">
        <f>IF(OR(U11 = 1, U11=4),"", Y20)</f>
        <v/>
      </c>
      <c r="AD20" s="5"/>
      <c r="AE20" s="97" t="str">
        <f>IF(OR(U11 = 3, U11=6),W20, "")</f>
        <v/>
      </c>
      <c r="AF20" s="97" t="str">
        <f>IF(OR(U11 = 2, U11=5),X20, "")</f>
        <v/>
      </c>
      <c r="AG20" s="97">
        <f>IF(OR(U11 = 1, U11=4),Y20, "")</f>
        <v>0.68</v>
      </c>
      <c r="AH20" s="103"/>
      <c r="AI20" s="103"/>
      <c r="AJ20" s="103"/>
      <c r="AK20" s="98"/>
      <c r="AL20" s="98"/>
      <c r="AM20" s="72"/>
      <c r="AR20" s="73"/>
      <c r="AS20" s="73"/>
      <c r="AT20" s="73"/>
      <c r="AU20" s="73"/>
      <c r="AV20" s="73"/>
      <c r="AW20" s="73"/>
      <c r="AX20" s="73"/>
      <c r="AY20" s="73"/>
      <c r="AZ20" s="73"/>
      <c r="BA20" s="73"/>
    </row>
    <row r="21" spans="2:53" ht="12.75" customHeight="1" x14ac:dyDescent="0.3">
      <c r="B21" s="78"/>
      <c r="C21" s="80"/>
      <c r="D21" s="99"/>
      <c r="E21" s="99"/>
      <c r="F21" s="100"/>
      <c r="G21" s="101"/>
      <c r="H21" s="80"/>
      <c r="I21" s="99"/>
      <c r="J21" s="99"/>
      <c r="K21" s="100"/>
      <c r="L21" s="101"/>
      <c r="M21" s="80"/>
      <c r="N21" s="80"/>
      <c r="O21" s="80"/>
      <c r="P21" s="80"/>
      <c r="Q21" s="80"/>
      <c r="R21" s="82"/>
      <c r="S21" s="5"/>
      <c r="T21" s="3"/>
      <c r="U21" s="5"/>
      <c r="V21" s="3" t="s">
        <v>39</v>
      </c>
      <c r="W21" s="56">
        <f>IF(W12=0, "",IF(VLOOKUP(W12, B43:G126, 3,FALSE) &lt;&gt; "", VLOOKUP(W12, B43:G126, 3,FALSE),  "--"))</f>
        <v>0.78</v>
      </c>
      <c r="X21" s="56">
        <f>IF(W12=0, "",IF(VLOOKUP(W12, B43:G126, 4,FALSE) &lt;&gt; "", VLOOKUP(W12, B43:G126, 4,FALSE),  "--"))</f>
        <v>0.78</v>
      </c>
      <c r="Y21" s="56">
        <f>IF(W12=0, "",IF(VLOOKUP(W12, B43:G126, 5,FALSE) &lt;&gt; "", VLOOKUP(W12, B43:G126, 5,FALSE),  "--"))</f>
        <v>0.79</v>
      </c>
      <c r="Z21" s="56">
        <f>IF(W12=0, "",IF(VLOOKUP(W12, B43:G126, 6,FALSE) &lt;&gt; "", VLOOKUP(W12, B43:G126, 6,FALSE),  "--"))</f>
        <v>0.77</v>
      </c>
      <c r="AA21" s="96">
        <f>IF(OR(U12 = 3, U12=6),"", W21)</f>
        <v>0.78</v>
      </c>
      <c r="AB21" s="96">
        <f>IF(OR(U12 = 2, U12=5),"", X21)</f>
        <v>0.78</v>
      </c>
      <c r="AC21" s="96" t="str">
        <f>IF(OR(U12 = 1, U12=4),"", Y21)</f>
        <v/>
      </c>
      <c r="AD21" s="5"/>
      <c r="AE21" s="97" t="str">
        <f>IF(OR(U12 = 3, U12=6),W21, "")</f>
        <v/>
      </c>
      <c r="AF21" s="97" t="str">
        <f>IF(OR(U12 = 2, U12=5),X21, "")</f>
        <v/>
      </c>
      <c r="AG21" s="97">
        <f>IF(OR(U12 = 1, U12=4),Y21, "")</f>
        <v>0.79</v>
      </c>
      <c r="AH21" s="103"/>
      <c r="AI21" s="103"/>
      <c r="AJ21" s="103"/>
      <c r="AK21" s="98"/>
      <c r="AL21" s="98"/>
      <c r="AM21" s="72"/>
      <c r="AR21" s="73"/>
      <c r="AS21" s="73"/>
      <c r="AT21" s="73"/>
      <c r="AU21" s="73"/>
      <c r="AV21" s="73"/>
      <c r="AW21" s="73"/>
      <c r="AX21" s="73"/>
      <c r="AY21" s="73"/>
      <c r="AZ21" s="73"/>
      <c r="BA21" s="73"/>
    </row>
    <row r="22" spans="2:53" ht="12.75" customHeight="1" x14ac:dyDescent="0.3">
      <c r="B22" s="78"/>
      <c r="C22" s="80"/>
      <c r="D22" s="99"/>
      <c r="E22" s="99"/>
      <c r="F22" s="100"/>
      <c r="G22" s="101"/>
      <c r="H22" s="80"/>
      <c r="I22" s="99"/>
      <c r="J22" s="99"/>
      <c r="K22" s="100"/>
      <c r="L22" s="101"/>
      <c r="M22" s="80"/>
      <c r="N22" s="80"/>
      <c r="O22" s="80"/>
      <c r="P22" s="80"/>
      <c r="Q22" s="80"/>
      <c r="R22" s="82"/>
      <c r="S22" s="5"/>
      <c r="T22" s="5"/>
      <c r="U22" s="5"/>
      <c r="V22" s="3"/>
      <c r="W22" s="56" t="str">
        <f>IF(Y12=0, "",IF(VLOOKUP(Y12, B43:G126, 3,FALSE) &lt;&gt; "", VLOOKUP(Y12, B43:G126, 3,FALSE),  "--"))</f>
        <v/>
      </c>
      <c r="X22" s="56" t="str">
        <f>IF(Y12=0, "",IF(VLOOKUP(Y12, B43:G126, 4,FALSE) &lt;&gt; "", VLOOKUP(Y12, B43:G126, 4,FALSE),  "--"))</f>
        <v/>
      </c>
      <c r="Y22" s="56" t="str">
        <f>IF(Y12=0, "",IF(VLOOKUP(Y12, B43:G126, 5,FALSE) &lt;&gt; "", VLOOKUP(Y12, B43:G126, 5,FALSE),  "--"))</f>
        <v/>
      </c>
      <c r="Z22" s="56" t="str">
        <f>IF(Y12=0, "",IF(VLOOKUP(Y12, B43:G126, 6,FALSE) &lt;&gt; "", VLOOKUP(Y12, B43:G126,6,FALSE),  "--"))</f>
        <v/>
      </c>
      <c r="AA22" s="96" t="str">
        <f>IF(OR(U12 = 3, U12=6),"", W22)</f>
        <v/>
      </c>
      <c r="AB22" s="96" t="str">
        <f>IF(OR(U12 = 2, U12=5),"", X22)</f>
        <v/>
      </c>
      <c r="AC22" s="96" t="str">
        <f>IF(OR(U12 = 1, U12=4),"", Y22)</f>
        <v/>
      </c>
      <c r="AD22" s="5"/>
      <c r="AE22" s="97" t="str">
        <f>IF(OR(U12 = 3, U12=6),W22, "")</f>
        <v/>
      </c>
      <c r="AF22" s="97" t="str">
        <f>IF(OR(U12 = 2, U12=5),X22, "")</f>
        <v/>
      </c>
      <c r="AG22" s="97" t="str">
        <f>IF(OR(U12 = 1, U12=4),Y22, "")</f>
        <v/>
      </c>
      <c r="AH22" s="103"/>
      <c r="AI22" s="103"/>
      <c r="AJ22" s="103"/>
      <c r="AK22" s="98"/>
      <c r="AL22" s="98"/>
      <c r="AM22" s="72"/>
      <c r="AR22" s="73"/>
      <c r="AS22" s="73"/>
      <c r="AT22" s="73"/>
      <c r="AU22" s="73"/>
      <c r="AV22" s="73"/>
      <c r="AW22" s="73"/>
      <c r="AX22" s="73"/>
      <c r="AY22" s="73"/>
      <c r="AZ22" s="73"/>
      <c r="BA22" s="73"/>
    </row>
    <row r="23" spans="2:53" ht="12.75" customHeight="1" x14ac:dyDescent="0.3">
      <c r="B23" s="78"/>
      <c r="C23" s="80"/>
      <c r="D23" s="99"/>
      <c r="E23" s="99"/>
      <c r="F23" s="100"/>
      <c r="G23" s="101"/>
      <c r="H23" s="80"/>
      <c r="I23" s="99"/>
      <c r="J23" s="99"/>
      <c r="K23" s="100"/>
      <c r="L23" s="101"/>
      <c r="M23" s="80"/>
      <c r="N23" s="80"/>
      <c r="O23" s="80"/>
      <c r="P23" s="80"/>
      <c r="Q23" s="80"/>
      <c r="R23" s="82"/>
      <c r="S23" s="5"/>
      <c r="T23" s="5"/>
      <c r="U23" s="5"/>
      <c r="V23" s="104"/>
      <c r="W23" s="56" t="str">
        <f>IF(AA12=0, "",IF(VLOOKUP(AA12, B43:G126, 3,FALSE) &lt;&gt; "", VLOOKUP(AA12, B43:G126, 3,FALSE),  "--"))</f>
        <v/>
      </c>
      <c r="X23" s="56" t="str">
        <f>IF(AA12=0, "",IF(VLOOKUP(AA12, B43:G126, 4,FALSE) &lt;&gt; "", VLOOKUP(AA12, B43:G126, 4,FALSE),  "--"))</f>
        <v/>
      </c>
      <c r="Y23" s="56" t="str">
        <f>IF(AA12=0, "",IF(VLOOKUP(AA12, B43:G126,5,FALSE) &lt;&gt; "", VLOOKUP(AA12, B43:G126, 5,FALSE),  "--"))</f>
        <v/>
      </c>
      <c r="Z23" s="56" t="str">
        <f>IF(AA12=0, "",IF(VLOOKUP(AA12, B43:G126, 6,FALSE) &lt;&gt; "", VLOOKUP(AA12, B43:G126,6,FALSE),  "--"))</f>
        <v/>
      </c>
      <c r="AA23" s="96" t="str">
        <f>IF(OR(U12 = 3, U12=6),"", W23)</f>
        <v/>
      </c>
      <c r="AB23" s="96" t="str">
        <f>IF(OR(U12 = 2, U12=5),"", X23)</f>
        <v/>
      </c>
      <c r="AC23" s="96" t="str">
        <f>IF(OR(U12 = 1, U12=4),"", Y23)</f>
        <v/>
      </c>
      <c r="AD23" s="5"/>
      <c r="AE23" s="97" t="str">
        <f>IF(OR(U12 = 3, U12=6),W23, "")</f>
        <v/>
      </c>
      <c r="AF23" s="97" t="str">
        <f>IF(OR(U12 = 2, U12=5),X23, "")</f>
        <v/>
      </c>
      <c r="AG23" s="97" t="str">
        <f>IF(OR(U12 = 1, U12=4),Y23, "")</f>
        <v/>
      </c>
      <c r="AH23" s="103"/>
      <c r="AI23" s="103"/>
      <c r="AJ23" s="103"/>
      <c r="AK23" s="98"/>
      <c r="AL23" s="98"/>
      <c r="AM23" s="72"/>
      <c r="AR23" s="73"/>
      <c r="AS23" s="73"/>
      <c r="AT23" s="73"/>
      <c r="AU23" s="73"/>
      <c r="AV23" s="73"/>
      <c r="AW23" s="73"/>
      <c r="AX23" s="73"/>
      <c r="AY23" s="73"/>
      <c r="AZ23" s="73"/>
      <c r="BA23" s="73"/>
    </row>
    <row r="24" spans="2:53" ht="12.75" customHeight="1" x14ac:dyDescent="0.3">
      <c r="B24" s="78"/>
      <c r="C24" s="80"/>
      <c r="D24" s="99"/>
      <c r="E24" s="99"/>
      <c r="F24" s="100"/>
      <c r="G24" s="101"/>
      <c r="H24" s="80"/>
      <c r="I24" s="99"/>
      <c r="J24" s="99"/>
      <c r="K24" s="100"/>
      <c r="L24" s="101"/>
      <c r="M24" s="80"/>
      <c r="N24" s="80"/>
      <c r="O24" s="80"/>
      <c r="P24" s="80"/>
      <c r="Q24" s="80"/>
      <c r="R24" s="82"/>
      <c r="S24" s="5"/>
      <c r="T24" s="5"/>
      <c r="U24" s="2"/>
      <c r="V24" s="104"/>
      <c r="W24" s="56" t="str">
        <f>IF(AC12=0, "",IF(VLOOKUP(AC12, B43:G126, 3,FALSE) &lt;&gt; "", VLOOKUP(AC12, B43:G126, 3,FALSE),  "--"))</f>
        <v/>
      </c>
      <c r="X24" s="56" t="str">
        <f>IF(AC12=0, "",IF(VLOOKUP(AC12, B43:G126, 4,FALSE) &lt;&gt; "", VLOOKUP(AC12, B43:G126, 4,FALSE),  "--"))</f>
        <v/>
      </c>
      <c r="Y24" s="56" t="str">
        <f>IF(AC12=0, "",IF(VLOOKUP(AC12, B43:G126, 5,FALSE) &lt;&gt; "", VLOOKUP(AC12, B43:G126, 5,FALSE),  "--"))</f>
        <v/>
      </c>
      <c r="Z24" s="56" t="str">
        <f>IF(AC12=0, "",IF(VLOOKUP(AC12, B43:G126, 6,FALSE) &lt;&gt; "", VLOOKUP(AC12, B43:G126, 6,FALSE),  "--"))</f>
        <v/>
      </c>
      <c r="AA24" s="96" t="str">
        <f>IF(OR(U12 = 3, U12=6),"", W24)</f>
        <v/>
      </c>
      <c r="AB24" s="96" t="str">
        <f>IF(OR(U12 = 2, U12=5),"", X24)</f>
        <v/>
      </c>
      <c r="AC24" s="96" t="str">
        <f>IF(OR(U12 = 1, U12=4),"", Y24)</f>
        <v/>
      </c>
      <c r="AD24" s="2"/>
      <c r="AE24" s="97" t="str">
        <f>IF(OR(U12 = 3, U12=6),W24, "")</f>
        <v/>
      </c>
      <c r="AF24" s="97" t="str">
        <f>IF(OR(U12 = 2, U12=5),X24, "")</f>
        <v/>
      </c>
      <c r="AG24" s="97" t="str">
        <f>IF(OR(U12 = 1, U12=4),Y24, "")</f>
        <v/>
      </c>
      <c r="AH24" s="103"/>
      <c r="AI24" s="103"/>
      <c r="AJ24" s="103"/>
      <c r="AK24" s="98"/>
      <c r="AL24" s="98"/>
      <c r="AM24" s="72"/>
      <c r="AR24" s="73"/>
      <c r="AS24" s="73"/>
      <c r="AT24" s="73"/>
      <c r="AU24" s="73"/>
      <c r="AV24" s="73"/>
      <c r="AW24" s="73"/>
      <c r="AX24" s="73"/>
      <c r="AY24" s="73"/>
      <c r="AZ24" s="73"/>
      <c r="BA24" s="73"/>
    </row>
    <row r="25" spans="2:53" ht="12.75" customHeight="1" x14ac:dyDescent="0.3">
      <c r="B25" s="78"/>
      <c r="C25" s="80"/>
      <c r="D25" s="99"/>
      <c r="E25" s="99"/>
      <c r="F25" s="100"/>
      <c r="G25" s="101"/>
      <c r="H25" s="80"/>
      <c r="I25" s="99"/>
      <c r="J25" s="99"/>
      <c r="K25" s="100"/>
      <c r="L25" s="101"/>
      <c r="M25" s="80"/>
      <c r="N25" s="80"/>
      <c r="O25" s="80"/>
      <c r="P25" s="80"/>
      <c r="Q25" s="80"/>
      <c r="R25" s="82"/>
      <c r="S25" s="5"/>
      <c r="T25" s="5"/>
      <c r="U25" s="2"/>
      <c r="V25" s="104"/>
      <c r="W25" s="56" t="str">
        <f>IF(AE12=0, "",IF(VLOOKUP(AE12, B43:G126, 3,FALSE) &lt;&gt; "", VLOOKUP(AE12, B43:G126, 3,FALSE),  "--"))</f>
        <v/>
      </c>
      <c r="X25" s="56" t="str">
        <f>IF(AE12=0, "",IF(VLOOKUP(AE12, B43:G126, 4,FALSE) &lt;&gt; "", VLOOKUP(AE12, B43:G126,4,FALSE),  "--"))</f>
        <v/>
      </c>
      <c r="Y25" s="56" t="str">
        <f>IF(AE12=0, "",IF(VLOOKUP(AE12, B43:G126, 5,FALSE) &lt;&gt; "", VLOOKUP(AE12, B43:G126, 5,FALSE),  "--"))</f>
        <v/>
      </c>
      <c r="Z25" s="56" t="str">
        <f>IF(AE12=0, "",IF(VLOOKUP(AE12, B43:G126, 6,FALSE) &lt;&gt; "", VLOOKUP(AE12, B43:G126,6,FALSE),  "--"))</f>
        <v/>
      </c>
      <c r="AA25" s="96" t="str">
        <f>IF(OR(U12 = 3, U12=6),"", W25)</f>
        <v/>
      </c>
      <c r="AB25" s="96" t="str">
        <f>IF(OR(U12 = 2, U12=5),"", X25)</f>
        <v/>
      </c>
      <c r="AC25" s="96" t="str">
        <f>IF(OR(U12 = 1, U12=4),"", Y25)</f>
        <v/>
      </c>
      <c r="AD25" s="2"/>
      <c r="AE25" s="97" t="str">
        <f>IF(OR(U12 = 3, U12=6),W25, "")</f>
        <v/>
      </c>
      <c r="AF25" s="97" t="str">
        <f>IF(OR(U12 = 2, U12=5),X25, "")</f>
        <v/>
      </c>
      <c r="AG25" s="97" t="str">
        <f>IF(OR(U12 = 1, U12=4),Y25, "")</f>
        <v/>
      </c>
      <c r="AH25" s="103"/>
      <c r="AI25" s="103"/>
      <c r="AJ25" s="103"/>
      <c r="AK25" s="98"/>
      <c r="AL25" s="98"/>
      <c r="AM25" s="72"/>
      <c r="AR25" s="73"/>
      <c r="AS25" s="73"/>
      <c r="AT25" s="73"/>
      <c r="AU25" s="73"/>
      <c r="AV25" s="73"/>
      <c r="AW25" s="73"/>
      <c r="AX25" s="73"/>
      <c r="AY25" s="73"/>
      <c r="AZ25" s="73"/>
      <c r="BA25" s="73"/>
    </row>
    <row r="26" spans="2:53" ht="12.75" customHeight="1" x14ac:dyDescent="0.3">
      <c r="B26" s="78"/>
      <c r="C26" s="80"/>
      <c r="D26" s="99"/>
      <c r="E26" s="99"/>
      <c r="F26" s="100"/>
      <c r="G26" s="101"/>
      <c r="H26" s="80"/>
      <c r="I26" s="99"/>
      <c r="J26" s="99"/>
      <c r="K26" s="100"/>
      <c r="L26" s="101"/>
      <c r="M26" s="80"/>
      <c r="N26" s="80"/>
      <c r="O26" s="80"/>
      <c r="P26" s="80"/>
      <c r="Q26" s="80"/>
      <c r="R26" s="82"/>
      <c r="S26" s="5"/>
      <c r="T26" s="5"/>
      <c r="U26" s="2"/>
      <c r="V26" s="59"/>
      <c r="W26" s="105" t="str">
        <f>IF(OR(U11 = 3, U11=6),"","2017")</f>
        <v>2017</v>
      </c>
      <c r="X26" s="105" t="str">
        <f>IF(OR(U11 = 2, U11=5),"", "2018")</f>
        <v>2018</v>
      </c>
      <c r="Y26" s="105" t="str">
        <f>IF(OR(U11 = 1, U11=4), "", "2019")</f>
        <v/>
      </c>
      <c r="Z26" s="105">
        <v>2020</v>
      </c>
      <c r="AA26" s="2"/>
      <c r="AB26" s="2"/>
      <c r="AC26" s="2"/>
      <c r="AD26" s="2"/>
      <c r="AE26" s="5"/>
      <c r="AF26" s="5"/>
      <c r="AG26" s="5"/>
      <c r="AH26" s="5"/>
      <c r="AI26" s="5"/>
      <c r="AJ26" s="5"/>
      <c r="AK26" s="72"/>
      <c r="AM26" s="72"/>
      <c r="AR26" s="73"/>
      <c r="AS26" s="73"/>
      <c r="AT26" s="73"/>
      <c r="AU26" s="73"/>
      <c r="AV26" s="73"/>
      <c r="AW26" s="73"/>
      <c r="AX26" s="73"/>
      <c r="AY26" s="73"/>
      <c r="AZ26" s="73"/>
      <c r="BA26" s="73"/>
    </row>
    <row r="27" spans="2:53" ht="15.6" x14ac:dyDescent="0.3">
      <c r="B27" s="78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2"/>
      <c r="S27" s="5"/>
      <c r="T27" s="5"/>
      <c r="U27" s="2"/>
      <c r="V27" s="104"/>
      <c r="W27" s="106" t="str">
        <f>IF(OR(U11 = 3, U11=6),"2017", "")</f>
        <v/>
      </c>
      <c r="X27" s="106" t="str">
        <f>IF(OR(U11 =2, U11=5),"2018", "")</f>
        <v/>
      </c>
      <c r="Y27" s="106" t="str">
        <f>IF(OR(U11 = 1, U11=4),"2019", "")</f>
        <v>2019</v>
      </c>
      <c r="Z27" s="107"/>
      <c r="AA27" s="2"/>
      <c r="AB27" s="2"/>
      <c r="AC27" s="2"/>
      <c r="AD27" s="2"/>
      <c r="AE27" s="5"/>
      <c r="AF27" s="5"/>
      <c r="AG27" s="5"/>
      <c r="AH27" s="5"/>
      <c r="AI27" s="5"/>
      <c r="AJ27" s="5"/>
      <c r="AK27" s="72"/>
      <c r="AM27" s="72"/>
      <c r="AR27" s="73"/>
      <c r="AS27" s="73"/>
      <c r="AT27" s="73"/>
      <c r="AU27" s="73"/>
      <c r="AV27" s="73"/>
      <c r="AW27" s="73"/>
      <c r="AX27" s="73"/>
      <c r="AY27" s="73"/>
      <c r="AZ27" s="73"/>
      <c r="BA27" s="73"/>
    </row>
    <row r="28" spans="2:53" ht="15.6" x14ac:dyDescent="0.3">
      <c r="B28" s="78"/>
      <c r="C28" s="80"/>
      <c r="D28" s="108"/>
      <c r="E28" s="108"/>
      <c r="F28" s="108"/>
      <c r="G28" s="108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2"/>
      <c r="S28" s="5"/>
      <c r="T28" s="5"/>
      <c r="U28" s="2"/>
      <c r="V28" s="3"/>
      <c r="W28" s="105" t="str">
        <f>IF(OR(U12 = 3, U12=6),"", "2017")</f>
        <v>2017</v>
      </c>
      <c r="X28" s="105" t="str">
        <f>IF(OR(U12 = 2, U12=5),"", "2018")</f>
        <v>2018</v>
      </c>
      <c r="Y28" s="105" t="str">
        <f>IF(OR(U12 = 1, U12=4), "", "2019")</f>
        <v/>
      </c>
      <c r="Z28" s="105">
        <v>2020</v>
      </c>
      <c r="AA28" s="2"/>
      <c r="AB28" s="2"/>
      <c r="AC28" s="2"/>
      <c r="AD28" s="26"/>
      <c r="AE28" s="3"/>
      <c r="AF28" s="3"/>
      <c r="AG28" s="3"/>
      <c r="AH28" s="3"/>
      <c r="AI28" s="3"/>
      <c r="AJ28" s="3"/>
      <c r="AK28" s="72"/>
      <c r="AM28" s="72"/>
      <c r="AR28" s="73"/>
      <c r="AS28" s="73"/>
      <c r="AT28" s="73"/>
      <c r="AU28" s="73"/>
      <c r="AV28" s="73"/>
      <c r="AW28" s="73"/>
      <c r="AX28" s="73"/>
      <c r="AY28" s="73"/>
      <c r="AZ28" s="73"/>
      <c r="BA28" s="73"/>
    </row>
    <row r="29" spans="2:53" ht="13.5" customHeight="1" x14ac:dyDescent="0.3">
      <c r="B29" s="78"/>
      <c r="C29" s="80"/>
      <c r="D29" s="94"/>
      <c r="E29" s="94"/>
      <c r="F29" s="95"/>
      <c r="G29" s="95"/>
      <c r="H29" s="80"/>
      <c r="I29" s="94"/>
      <c r="J29" s="94"/>
      <c r="K29" s="95"/>
      <c r="L29" s="95"/>
      <c r="M29" s="80"/>
      <c r="N29" s="80"/>
      <c r="O29" s="80"/>
      <c r="P29" s="80"/>
      <c r="Q29" s="80"/>
      <c r="R29" s="82"/>
      <c r="S29" s="5"/>
      <c r="T29" s="5"/>
      <c r="U29" s="41"/>
      <c r="V29" s="104"/>
      <c r="W29" s="106" t="str">
        <f>IF(OR(U12 = 3, U12=6),"2017", "")</f>
        <v/>
      </c>
      <c r="X29" s="106" t="str">
        <f>IF(OR(U12 = 2, U12=5),"2018", "")</f>
        <v/>
      </c>
      <c r="Y29" s="106" t="str">
        <f>IF(OR(U12 = 1, U12=4),"2019", "")</f>
        <v>2019</v>
      </c>
      <c r="Z29" s="107"/>
      <c r="AA29" s="41"/>
      <c r="AB29" s="44"/>
      <c r="AC29" s="41"/>
      <c r="AD29" s="44"/>
      <c r="AE29" s="3"/>
      <c r="AF29" s="3"/>
      <c r="AG29" s="3"/>
      <c r="AH29" s="3"/>
      <c r="AI29" s="3"/>
      <c r="AJ29" s="3"/>
      <c r="AK29" s="72"/>
      <c r="AM29" s="72"/>
      <c r="AR29" s="73"/>
      <c r="AS29" s="73"/>
      <c r="AT29" s="73"/>
      <c r="AU29" s="73"/>
      <c r="AV29" s="73"/>
      <c r="AW29" s="73"/>
      <c r="AX29" s="73"/>
      <c r="AY29" s="73"/>
      <c r="AZ29" s="73"/>
      <c r="BA29" s="73"/>
    </row>
    <row r="30" spans="2:53" ht="12.75" customHeight="1" x14ac:dyDescent="0.3">
      <c r="B30" s="78"/>
      <c r="C30" s="80"/>
      <c r="D30" s="99"/>
      <c r="E30" s="99"/>
      <c r="F30" s="100"/>
      <c r="G30" s="101"/>
      <c r="H30" s="80"/>
      <c r="I30" s="99"/>
      <c r="J30" s="99"/>
      <c r="K30" s="100"/>
      <c r="L30" s="101"/>
      <c r="M30" s="80"/>
      <c r="N30" s="80"/>
      <c r="O30" s="80"/>
      <c r="P30" s="80"/>
      <c r="Q30" s="80"/>
      <c r="R30" s="82"/>
      <c r="S30" s="5"/>
      <c r="T30" s="5"/>
      <c r="U30" s="41"/>
      <c r="V30" s="104"/>
      <c r="W30" s="41"/>
      <c r="X30" s="44"/>
      <c r="Y30" s="41"/>
      <c r="Z30" s="44"/>
      <c r="AA30" s="41"/>
      <c r="AB30" s="44"/>
      <c r="AC30" s="41"/>
      <c r="AD30" s="44"/>
      <c r="AE30" s="3"/>
      <c r="AF30" s="3"/>
      <c r="AG30" s="3"/>
      <c r="AH30" s="3"/>
      <c r="AI30" s="3"/>
      <c r="AJ30" s="3"/>
      <c r="AK30" s="72"/>
      <c r="AM30" s="72"/>
      <c r="AR30" s="73"/>
      <c r="AS30" s="73"/>
      <c r="AT30" s="73"/>
      <c r="AU30" s="73"/>
      <c r="AV30" s="73"/>
      <c r="AW30" s="73"/>
      <c r="AX30" s="73"/>
      <c r="AY30" s="73"/>
      <c r="AZ30" s="73"/>
      <c r="BA30" s="73"/>
    </row>
    <row r="31" spans="2:53" ht="12.75" customHeight="1" x14ac:dyDescent="0.3">
      <c r="B31" s="78"/>
      <c r="C31" s="80"/>
      <c r="D31" s="99"/>
      <c r="E31" s="99"/>
      <c r="F31" s="100"/>
      <c r="G31" s="101"/>
      <c r="H31" s="80"/>
      <c r="I31" s="99"/>
      <c r="J31" s="99"/>
      <c r="K31" s="100"/>
      <c r="L31" s="101"/>
      <c r="M31" s="80"/>
      <c r="N31" s="80"/>
      <c r="O31" s="80"/>
      <c r="P31" s="80"/>
      <c r="Q31" s="80"/>
      <c r="R31" s="82"/>
      <c r="S31" s="5"/>
      <c r="T31" s="5"/>
      <c r="U31" s="3">
        <f>CHOOSE(U11, U3,W3,Y3,V3,X3,Z3)</f>
        <v>35</v>
      </c>
      <c r="V31" s="3" t="str">
        <f>CHOOSE(U11,U33,U35,U37,U34, U36,U38)</f>
        <v>items increased since 2019</v>
      </c>
      <c r="W31" s="41"/>
      <c r="X31" s="44"/>
      <c r="Y31" s="41"/>
      <c r="Z31" s="44"/>
      <c r="AA31" s="41"/>
      <c r="AB31" s="44"/>
      <c r="AC31" s="41"/>
      <c r="AD31" s="44"/>
      <c r="AE31" s="3"/>
      <c r="AF31" s="3"/>
      <c r="AG31" s="3"/>
      <c r="AH31" s="3"/>
      <c r="AI31" s="3"/>
      <c r="AJ31" s="3"/>
      <c r="AK31" s="72"/>
      <c r="AM31" s="72"/>
      <c r="AR31" s="73"/>
      <c r="AS31" s="73"/>
      <c r="AT31" s="73"/>
      <c r="AU31" s="73"/>
      <c r="AV31" s="73"/>
      <c r="AW31" s="73"/>
      <c r="AX31" s="73"/>
      <c r="AY31" s="73"/>
      <c r="AZ31" s="73"/>
      <c r="BA31" s="73"/>
    </row>
    <row r="32" spans="2:53" ht="12.75" customHeight="1" x14ac:dyDescent="0.3">
      <c r="B32" s="78"/>
      <c r="C32" s="80"/>
      <c r="D32" s="99"/>
      <c r="E32" s="99"/>
      <c r="F32" s="100"/>
      <c r="G32" s="101"/>
      <c r="H32" s="80"/>
      <c r="I32" s="99"/>
      <c r="J32" s="99"/>
      <c r="K32" s="100"/>
      <c r="L32" s="101"/>
      <c r="M32" s="80"/>
      <c r="N32" s="80"/>
      <c r="O32" s="80"/>
      <c r="P32" s="80"/>
      <c r="Q32" s="80"/>
      <c r="R32" s="82"/>
      <c r="S32" s="5"/>
      <c r="T32" s="5"/>
      <c r="U32" s="26">
        <f>CHOOSE(U12,U3,W3,Y3,V3, X3,Z3)</f>
        <v>1</v>
      </c>
      <c r="V32" s="3" t="str">
        <f>CHOOSE(U12,U33,U35,U37,U34, U36,U38)</f>
        <v>item decreased since 2019</v>
      </c>
      <c r="W32" s="41"/>
      <c r="X32" s="44"/>
      <c r="Y32" s="41"/>
      <c r="Z32" s="44"/>
      <c r="AA32" s="41"/>
      <c r="AB32" s="44"/>
      <c r="AC32" s="41"/>
      <c r="AD32" s="44"/>
      <c r="AE32" s="3"/>
      <c r="AF32" s="3"/>
      <c r="AG32" s="3"/>
      <c r="AH32" s="3"/>
      <c r="AI32" s="3"/>
      <c r="AJ32" s="3"/>
      <c r="AK32" s="72"/>
      <c r="AM32" s="72"/>
      <c r="AR32" s="73"/>
      <c r="AS32" s="73"/>
      <c r="AT32" s="73"/>
      <c r="AU32" s="73"/>
      <c r="AV32" s="73"/>
      <c r="AW32" s="73"/>
      <c r="AX32" s="73"/>
      <c r="AY32" s="73"/>
      <c r="AZ32" s="73"/>
      <c r="BA32" s="73"/>
    </row>
    <row r="33" spans="1:75" ht="12.75" customHeight="1" x14ac:dyDescent="0.3">
      <c r="B33" s="78"/>
      <c r="C33" s="80"/>
      <c r="D33" s="99"/>
      <c r="E33" s="99"/>
      <c r="F33" s="100"/>
      <c r="G33" s="101"/>
      <c r="H33" s="80"/>
      <c r="I33" s="99"/>
      <c r="J33" s="99"/>
      <c r="K33" s="100"/>
      <c r="L33" s="101"/>
      <c r="M33" s="80"/>
      <c r="N33" s="80"/>
      <c r="O33" s="80"/>
      <c r="P33" s="80"/>
      <c r="Q33" s="80"/>
      <c r="R33" s="82"/>
      <c r="S33" s="72"/>
      <c r="T33" s="72"/>
      <c r="U33" s="109" t="str">
        <f>IF(U3=1, "item increased since 2019", "items increased since 2019")</f>
        <v>items increased since 2019</v>
      </c>
      <c r="V33" s="2" t="s">
        <v>106</v>
      </c>
      <c r="W33" s="2" t="s">
        <v>107</v>
      </c>
      <c r="X33" s="110"/>
      <c r="Y33" s="111"/>
      <c r="Z33" s="110"/>
      <c r="AA33" s="111"/>
      <c r="AB33" s="110"/>
      <c r="AC33" s="111"/>
      <c r="AD33" s="110"/>
      <c r="AE33" s="72"/>
      <c r="AF33" s="72"/>
      <c r="AG33" s="72"/>
      <c r="AH33" s="72"/>
      <c r="AI33" s="72"/>
      <c r="AJ33" s="72"/>
      <c r="AK33" s="72"/>
      <c r="AM33" s="72"/>
      <c r="AR33" s="73"/>
      <c r="AS33" s="73"/>
      <c r="AT33" s="73"/>
      <c r="AU33" s="73"/>
      <c r="AV33" s="73"/>
      <c r="AW33" s="73"/>
      <c r="AX33" s="73"/>
      <c r="AY33" s="73"/>
      <c r="AZ33" s="73"/>
      <c r="BA33" s="73"/>
    </row>
    <row r="34" spans="1:75" ht="12.75" customHeight="1" x14ac:dyDescent="0.3">
      <c r="B34" s="78"/>
      <c r="C34" s="80"/>
      <c r="D34" s="205">
        <f>U32</f>
        <v>1</v>
      </c>
      <c r="E34" s="99"/>
      <c r="F34" s="100"/>
      <c r="G34" s="101"/>
      <c r="H34" s="80"/>
      <c r="I34" s="99"/>
      <c r="J34" s="99"/>
      <c r="K34" s="100"/>
      <c r="L34" s="101"/>
      <c r="M34" s="80"/>
      <c r="N34" s="80"/>
      <c r="O34" s="80"/>
      <c r="P34" s="80"/>
      <c r="Q34" s="80"/>
      <c r="R34" s="82"/>
      <c r="S34" s="72"/>
      <c r="T34" s="72"/>
      <c r="U34" s="109" t="str">
        <f>IF(V3=1, "item decreased since 2019", "items decreased since 2019")</f>
        <v>item decreased since 2019</v>
      </c>
      <c r="V34" s="2" t="s">
        <v>90</v>
      </c>
      <c r="W34" s="2" t="s">
        <v>91</v>
      </c>
      <c r="X34" s="111"/>
      <c r="Y34" s="111"/>
      <c r="Z34" s="111"/>
      <c r="AA34" s="111"/>
      <c r="AB34" s="111"/>
      <c r="AC34" s="111"/>
      <c r="AD34" s="111"/>
      <c r="AE34" s="72"/>
      <c r="AF34" s="72"/>
      <c r="AG34" s="72"/>
      <c r="AH34" s="72"/>
      <c r="AI34" s="72"/>
      <c r="AJ34" s="72"/>
      <c r="AK34" s="72"/>
      <c r="AM34" s="72"/>
      <c r="AR34" s="73"/>
      <c r="AS34" s="73"/>
      <c r="AT34" s="73"/>
      <c r="AU34" s="73"/>
      <c r="AV34" s="73"/>
      <c r="AW34" s="73"/>
      <c r="AX34" s="73"/>
      <c r="AY34" s="73"/>
      <c r="AZ34" s="73"/>
      <c r="BA34" s="73"/>
    </row>
    <row r="35" spans="1:75" ht="12.75" customHeight="1" x14ac:dyDescent="0.3">
      <c r="B35" s="78"/>
      <c r="C35" s="80"/>
      <c r="D35" s="205"/>
      <c r="E35" s="99"/>
      <c r="F35" s="100"/>
      <c r="G35" s="101"/>
      <c r="H35" s="80"/>
      <c r="I35" s="99"/>
      <c r="J35" s="99"/>
      <c r="K35" s="100"/>
      <c r="L35" s="101"/>
      <c r="M35" s="80"/>
      <c r="N35" s="80"/>
      <c r="O35" s="80"/>
      <c r="P35" s="80"/>
      <c r="Q35" s="80"/>
      <c r="R35" s="82"/>
      <c r="S35" s="72"/>
      <c r="T35" s="72"/>
      <c r="U35" s="109" t="str">
        <f>IF(W3=1, "item increased since 2018", "items increased since 2018")</f>
        <v>items increased since 2018</v>
      </c>
      <c r="V35" s="26" t="s">
        <v>92</v>
      </c>
      <c r="W35" s="26" t="s">
        <v>93</v>
      </c>
      <c r="X35" s="113"/>
      <c r="Y35" s="114"/>
      <c r="Z35" s="113"/>
      <c r="AA35" s="114"/>
      <c r="AB35" s="113"/>
      <c r="AC35" s="114"/>
      <c r="AD35" s="113"/>
      <c r="AE35" s="72"/>
      <c r="AF35" s="72"/>
      <c r="AG35" s="72"/>
      <c r="AH35" s="72"/>
      <c r="AI35" s="72"/>
      <c r="AJ35" s="72"/>
      <c r="AK35" s="72"/>
      <c r="AM35" s="72"/>
      <c r="AR35" s="73"/>
      <c r="AS35" s="73"/>
      <c r="AT35" s="73"/>
      <c r="AU35" s="73"/>
      <c r="AV35" s="73"/>
      <c r="AW35" s="73"/>
      <c r="AX35" s="73"/>
      <c r="AY35" s="73"/>
      <c r="AZ35" s="73"/>
      <c r="BA35" s="73"/>
    </row>
    <row r="36" spans="1:75" ht="12.75" customHeight="1" x14ac:dyDescent="0.3">
      <c r="B36" s="78"/>
      <c r="C36" s="80"/>
      <c r="D36" s="205"/>
      <c r="E36" s="99"/>
      <c r="F36" s="100"/>
      <c r="G36" s="101"/>
      <c r="H36" s="80"/>
      <c r="I36" s="99"/>
      <c r="J36" s="99"/>
      <c r="K36" s="100"/>
      <c r="L36" s="101"/>
      <c r="M36" s="80"/>
      <c r="N36" s="80"/>
      <c r="O36" s="80"/>
      <c r="P36" s="80"/>
      <c r="Q36" s="80"/>
      <c r="R36" s="82"/>
      <c r="S36" s="72"/>
      <c r="T36" s="72"/>
      <c r="U36" s="109" t="str">
        <f>IF(X3 = 1, "item decreased since 2018", "items decreased since 2018")</f>
        <v>items decreased since 2018</v>
      </c>
      <c r="V36" s="26" t="s">
        <v>108</v>
      </c>
      <c r="W36" s="26" t="s">
        <v>109</v>
      </c>
      <c r="X36" s="113"/>
      <c r="Y36" s="114"/>
      <c r="Z36" s="113"/>
      <c r="AA36" s="114"/>
      <c r="AB36" s="113"/>
      <c r="AC36" s="114"/>
      <c r="AD36" s="113"/>
      <c r="AE36" s="72"/>
      <c r="AF36" s="72"/>
      <c r="AG36" s="72"/>
      <c r="AH36" s="72"/>
      <c r="AI36" s="72"/>
      <c r="AJ36" s="72"/>
      <c r="AK36" s="72"/>
      <c r="AM36" s="72"/>
      <c r="AR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2"/>
      <c r="BK36" s="72"/>
      <c r="BL36" s="72"/>
      <c r="BM36" s="112"/>
      <c r="BN36" s="112"/>
      <c r="BO36" s="112"/>
      <c r="BP36" s="112"/>
      <c r="BQ36" s="112"/>
      <c r="BR36" s="112"/>
    </row>
    <row r="37" spans="1:75" ht="12.75" customHeight="1" x14ac:dyDescent="0.3">
      <c r="B37" s="78"/>
      <c r="C37" s="80"/>
      <c r="D37" s="205"/>
      <c r="E37" s="99"/>
      <c r="F37" s="100"/>
      <c r="G37" s="101"/>
      <c r="H37" s="80"/>
      <c r="I37" s="99"/>
      <c r="J37" s="99"/>
      <c r="K37" s="100"/>
      <c r="L37" s="101"/>
      <c r="M37" s="80"/>
      <c r="N37" s="80"/>
      <c r="O37" s="80"/>
      <c r="P37" s="80"/>
      <c r="Q37" s="80"/>
      <c r="R37" s="82"/>
      <c r="S37" s="72"/>
      <c r="T37" s="72"/>
      <c r="U37" s="109" t="str">
        <f>IF(Y3 = 1, "item increased since 2017", "items increased since 2017")</f>
        <v>items increased since 2017</v>
      </c>
      <c r="V37" s="2" t="s">
        <v>94</v>
      </c>
      <c r="W37" s="2" t="s">
        <v>95</v>
      </c>
      <c r="X37" s="72"/>
      <c r="Y37" s="72"/>
      <c r="Z37" s="72"/>
      <c r="AC37" s="72"/>
      <c r="AD37" s="72"/>
      <c r="AE37" s="72"/>
      <c r="AF37" s="72"/>
      <c r="AG37" s="72"/>
      <c r="AH37" s="72"/>
      <c r="AI37" s="72"/>
      <c r="AJ37" s="72"/>
      <c r="AK37" s="72"/>
      <c r="AM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2"/>
      <c r="BK37" s="72"/>
      <c r="BL37" s="72"/>
      <c r="BM37" s="112"/>
      <c r="BN37" s="112"/>
      <c r="BO37" s="112"/>
      <c r="BP37" s="112"/>
      <c r="BQ37" s="112"/>
      <c r="BR37" s="112"/>
    </row>
    <row r="38" spans="1:75" ht="12.75" customHeight="1" x14ac:dyDescent="0.3">
      <c r="B38" s="78"/>
      <c r="C38" s="80"/>
      <c r="D38" s="99"/>
      <c r="E38" s="99"/>
      <c r="F38" s="100"/>
      <c r="G38" s="101"/>
      <c r="H38" s="80"/>
      <c r="I38" s="99"/>
      <c r="J38" s="99"/>
      <c r="K38" s="100"/>
      <c r="L38" s="101"/>
      <c r="M38" s="80"/>
      <c r="N38" s="80"/>
      <c r="O38" s="80"/>
      <c r="P38" s="80"/>
      <c r="Q38" s="80"/>
      <c r="R38" s="82"/>
      <c r="S38" s="72"/>
      <c r="T38" s="72"/>
      <c r="U38" s="109" t="str">
        <f>IF(Z3 = 1, "item decreased since 2017", "items decreased since 2017")</f>
        <v>item decreased since 2017</v>
      </c>
      <c r="V38" s="2" t="s">
        <v>96</v>
      </c>
      <c r="W38" s="2" t="s">
        <v>97</v>
      </c>
      <c r="X38" s="72"/>
      <c r="Y38" s="72"/>
      <c r="Z38" s="72"/>
      <c r="AC38" s="72"/>
      <c r="AD38" s="72"/>
      <c r="AE38" s="72"/>
      <c r="AF38" s="72"/>
      <c r="AG38" s="72"/>
      <c r="AH38" s="72"/>
      <c r="AI38" s="72"/>
      <c r="AJ38" s="72"/>
      <c r="AK38" s="72"/>
      <c r="AM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2"/>
      <c r="BK38" s="72"/>
      <c r="BL38" s="72"/>
      <c r="BM38" s="112"/>
      <c r="BN38" s="112"/>
      <c r="BO38" s="112"/>
      <c r="BP38" s="112"/>
      <c r="BQ38" s="112"/>
      <c r="BR38" s="112"/>
    </row>
    <row r="39" spans="1:75" ht="12.75" customHeight="1" x14ac:dyDescent="0.3">
      <c r="A39" s="115"/>
      <c r="B39" s="78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2"/>
      <c r="S39" s="116"/>
      <c r="T39" s="72"/>
      <c r="V39" s="104"/>
      <c r="W39" s="72"/>
      <c r="X39" s="72"/>
      <c r="Y39" s="72"/>
      <c r="Z39" s="72"/>
      <c r="AC39" s="72"/>
      <c r="AD39" s="72"/>
      <c r="AE39" s="72"/>
      <c r="AF39" s="72"/>
      <c r="AG39" s="72"/>
      <c r="AH39" s="72"/>
      <c r="AI39" s="72"/>
      <c r="AJ39" s="72"/>
      <c r="AK39" s="72"/>
      <c r="AM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2"/>
      <c r="BK39" s="72"/>
      <c r="BL39" s="72"/>
      <c r="BM39" s="112"/>
      <c r="BN39" s="112"/>
      <c r="BO39" s="112"/>
      <c r="BP39" s="112"/>
      <c r="BQ39" s="112"/>
      <c r="BR39" s="112"/>
    </row>
    <row r="40" spans="1:75" ht="14.25" customHeight="1" x14ac:dyDescent="0.3">
      <c r="A40" s="115"/>
      <c r="B40" s="117"/>
      <c r="C40" s="118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118"/>
      <c r="O40" s="118"/>
      <c r="P40" s="118"/>
      <c r="Q40" s="118"/>
      <c r="R40" s="119"/>
      <c r="S40" s="116"/>
      <c r="T40" s="72"/>
      <c r="V40" s="104"/>
      <c r="W40" s="72"/>
      <c r="X40" s="72"/>
      <c r="Y40" s="72"/>
      <c r="Z40" s="72"/>
      <c r="AC40" s="72"/>
      <c r="AD40" s="72"/>
      <c r="AE40" s="72"/>
      <c r="AF40" s="72"/>
      <c r="AG40" s="72"/>
      <c r="AH40" s="72"/>
      <c r="AI40" s="72"/>
      <c r="AJ40" s="72"/>
      <c r="AK40" s="72"/>
      <c r="AM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2"/>
      <c r="BK40" s="72"/>
      <c r="BL40" s="72"/>
      <c r="BM40" s="112"/>
      <c r="BN40" s="112"/>
      <c r="BO40" s="112"/>
      <c r="BP40" s="112"/>
      <c r="BQ40" s="112"/>
      <c r="BR40" s="112"/>
    </row>
    <row r="41" spans="1:75" ht="12.75" customHeight="1" x14ac:dyDescent="0.3">
      <c r="A41" s="116"/>
      <c r="B41" s="116"/>
      <c r="C41" s="116"/>
      <c r="D41" s="72"/>
      <c r="E41" s="72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72"/>
      <c r="V41" s="104"/>
      <c r="W41" s="72"/>
      <c r="X41" s="72"/>
      <c r="Y41" s="72"/>
      <c r="Z41" s="72"/>
      <c r="AC41" s="72"/>
      <c r="AD41" s="72"/>
      <c r="AE41" s="72"/>
      <c r="AF41" s="72"/>
      <c r="AG41" s="72"/>
      <c r="AH41" s="72"/>
      <c r="AI41" s="72"/>
      <c r="AJ41" s="72"/>
      <c r="AK41" s="72"/>
      <c r="AM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</row>
    <row r="42" spans="1:75" ht="12.75" customHeight="1" x14ac:dyDescent="0.3">
      <c r="A42" s="72"/>
      <c r="B42" s="125" t="s">
        <v>14</v>
      </c>
      <c r="C42" s="125" t="s">
        <v>15</v>
      </c>
      <c r="D42" s="125" t="s">
        <v>98</v>
      </c>
      <c r="E42" s="125" t="s">
        <v>99</v>
      </c>
      <c r="F42" s="125" t="s">
        <v>101</v>
      </c>
      <c r="G42" s="125" t="s">
        <v>105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V42" s="104"/>
      <c r="W42" s="72"/>
      <c r="X42" s="72"/>
      <c r="Y42" s="72"/>
      <c r="Z42" s="72"/>
      <c r="AC42" s="72"/>
      <c r="AD42" s="72"/>
      <c r="AE42" s="72"/>
      <c r="AF42" s="72"/>
      <c r="AG42" s="72"/>
      <c r="AH42" s="72"/>
      <c r="AI42" s="72"/>
      <c r="AJ42" s="72"/>
      <c r="AK42" s="72"/>
      <c r="AM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</row>
    <row r="43" spans="1:75" ht="12.75" customHeight="1" x14ac:dyDescent="0.3">
      <c r="A43" s="72"/>
      <c r="B43" s="51">
        <v>1</v>
      </c>
      <c r="C43" s="52" t="s">
        <v>16</v>
      </c>
      <c r="D43" s="120">
        <v>0.8</v>
      </c>
      <c r="E43" s="120">
        <v>0.82</v>
      </c>
      <c r="F43" s="120">
        <v>0.83</v>
      </c>
      <c r="G43" s="120">
        <v>0.86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V43" s="104"/>
      <c r="W43" s="72"/>
      <c r="X43" s="72"/>
      <c r="Y43" s="72"/>
      <c r="Z43" s="72"/>
      <c r="AC43" s="72"/>
      <c r="AD43" s="72"/>
      <c r="AE43" s="72"/>
      <c r="AF43" s="72"/>
      <c r="AG43" s="72"/>
      <c r="AH43" s="72"/>
      <c r="AI43" s="72"/>
      <c r="AJ43" s="72"/>
      <c r="AK43" s="72"/>
      <c r="AM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</row>
    <row r="44" spans="1:75" ht="14.4" x14ac:dyDescent="0.3">
      <c r="A44" s="72"/>
      <c r="B44" s="51">
        <v>2</v>
      </c>
      <c r="C44" s="52" t="s">
        <v>18</v>
      </c>
      <c r="D44" s="120">
        <v>0.66</v>
      </c>
      <c r="E44" s="120">
        <v>0.69</v>
      </c>
      <c r="F44" s="120">
        <v>0.71</v>
      </c>
      <c r="G44" s="120">
        <v>0.75</v>
      </c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V44" s="104"/>
      <c r="W44" s="72"/>
      <c r="X44" s="72"/>
      <c r="Y44" s="72"/>
      <c r="Z44" s="72"/>
      <c r="AC44" s="72"/>
      <c r="AD44" s="72"/>
      <c r="AE44" s="72"/>
      <c r="AF44" s="72"/>
      <c r="AG44" s="72"/>
      <c r="AH44" s="72"/>
      <c r="AI44" s="72"/>
      <c r="AJ44" s="72"/>
      <c r="AK44" s="72"/>
      <c r="AM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</row>
    <row r="45" spans="1:75" ht="14.4" x14ac:dyDescent="0.3">
      <c r="A45" s="72"/>
      <c r="B45" s="51">
        <v>3</v>
      </c>
      <c r="C45" s="52" t="s">
        <v>20</v>
      </c>
      <c r="D45" s="120">
        <v>0.81</v>
      </c>
      <c r="E45" s="120">
        <v>0.81</v>
      </c>
      <c r="F45" s="120">
        <v>0.81</v>
      </c>
      <c r="G45" s="120">
        <v>0.83</v>
      </c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104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M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</row>
    <row r="46" spans="1:75" ht="14.4" x14ac:dyDescent="0.3">
      <c r="A46" s="72"/>
      <c r="B46" s="51">
        <v>4</v>
      </c>
      <c r="C46" s="52" t="s">
        <v>24</v>
      </c>
      <c r="D46" s="120">
        <v>0.86</v>
      </c>
      <c r="E46" s="120">
        <v>0.88</v>
      </c>
      <c r="F46" s="120">
        <v>0.87</v>
      </c>
      <c r="G46" s="120">
        <v>0.9</v>
      </c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104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M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</row>
    <row r="47" spans="1:75" ht="14.4" x14ac:dyDescent="0.3">
      <c r="A47" s="72"/>
      <c r="B47" s="51">
        <v>5</v>
      </c>
      <c r="C47" s="52" t="s">
        <v>33</v>
      </c>
      <c r="D47" s="120">
        <v>0.78</v>
      </c>
      <c r="E47" s="120">
        <v>0.78</v>
      </c>
      <c r="F47" s="120">
        <v>0.79</v>
      </c>
      <c r="G47" s="120">
        <v>0.77</v>
      </c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104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M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</row>
    <row r="48" spans="1:75" ht="14.4" x14ac:dyDescent="0.3">
      <c r="A48" s="72"/>
      <c r="B48" s="51">
        <v>6</v>
      </c>
      <c r="C48" s="52" t="s">
        <v>36</v>
      </c>
      <c r="D48" s="120">
        <v>0.71</v>
      </c>
      <c r="E48" s="120">
        <v>0.71</v>
      </c>
      <c r="F48" s="120">
        <v>0.75</v>
      </c>
      <c r="G48" s="120">
        <v>0.78</v>
      </c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104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M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</row>
    <row r="49" spans="1:75" ht="14.4" x14ac:dyDescent="0.3">
      <c r="A49" s="72"/>
      <c r="B49" s="51">
        <v>7</v>
      </c>
      <c r="C49" s="52" t="s">
        <v>38</v>
      </c>
      <c r="D49" s="120">
        <v>0.9</v>
      </c>
      <c r="E49" s="120">
        <v>0.91</v>
      </c>
      <c r="F49" s="120">
        <v>0.89</v>
      </c>
      <c r="G49" s="120">
        <v>0.93</v>
      </c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104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M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</row>
    <row r="50" spans="1:75" ht="14.4" x14ac:dyDescent="0.3">
      <c r="A50" s="72"/>
      <c r="B50" s="51">
        <v>8</v>
      </c>
      <c r="C50" s="52" t="s">
        <v>40</v>
      </c>
      <c r="D50" s="120">
        <v>0.75</v>
      </c>
      <c r="E50" s="120">
        <v>0.77</v>
      </c>
      <c r="F50" s="120">
        <v>0.78</v>
      </c>
      <c r="G50" s="120">
        <v>0.81</v>
      </c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104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M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</row>
    <row r="51" spans="1:75" ht="14.4" x14ac:dyDescent="0.3">
      <c r="A51" s="72"/>
      <c r="B51" s="51">
        <v>9</v>
      </c>
      <c r="C51" s="52" t="s">
        <v>41</v>
      </c>
      <c r="D51" s="120">
        <v>0.9</v>
      </c>
      <c r="E51" s="120">
        <v>0.89</v>
      </c>
      <c r="F51" s="120">
        <v>0.89</v>
      </c>
      <c r="G51" s="120">
        <v>0.93</v>
      </c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104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M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</row>
    <row r="52" spans="1:75" ht="14.4" x14ac:dyDescent="0.3">
      <c r="A52" s="72"/>
      <c r="B52" s="51">
        <v>10</v>
      </c>
      <c r="C52" s="52" t="s">
        <v>42</v>
      </c>
      <c r="D52" s="120">
        <v>0.44</v>
      </c>
      <c r="E52" s="120">
        <v>0.45</v>
      </c>
      <c r="F52" s="120">
        <v>0.44</v>
      </c>
      <c r="G52" s="120">
        <v>0.54</v>
      </c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104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M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</row>
    <row r="53" spans="1:75" ht="14.4" x14ac:dyDescent="0.3">
      <c r="A53" s="72"/>
      <c r="B53" s="51">
        <v>12</v>
      </c>
      <c r="C53" s="52" t="s">
        <v>43</v>
      </c>
      <c r="D53" s="120">
        <v>0.52</v>
      </c>
      <c r="E53" s="120">
        <v>0.52</v>
      </c>
      <c r="F53" s="120">
        <v>0.56000000000000005</v>
      </c>
      <c r="G53" s="120">
        <v>0.7</v>
      </c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104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M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</row>
    <row r="54" spans="1:75" ht="14.4" x14ac:dyDescent="0.3">
      <c r="A54" s="72"/>
      <c r="B54" s="51">
        <v>13</v>
      </c>
      <c r="C54" s="52" t="s">
        <v>44</v>
      </c>
      <c r="D54" s="120">
        <v>0.87</v>
      </c>
      <c r="E54" s="120">
        <v>0.89</v>
      </c>
      <c r="F54" s="120">
        <v>0.89</v>
      </c>
      <c r="G54" s="120">
        <v>0.92</v>
      </c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104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M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</row>
    <row r="55" spans="1:75" ht="14.4" x14ac:dyDescent="0.3">
      <c r="A55" s="72"/>
      <c r="B55" s="51">
        <v>14</v>
      </c>
      <c r="C55" s="52" t="s">
        <v>45</v>
      </c>
      <c r="D55" s="120">
        <v>0.72</v>
      </c>
      <c r="E55" s="120">
        <v>0.74</v>
      </c>
      <c r="F55" s="120">
        <v>0.75</v>
      </c>
      <c r="G55" s="120">
        <v>0.84</v>
      </c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104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M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</row>
    <row r="56" spans="1:75" ht="14.4" x14ac:dyDescent="0.3">
      <c r="A56" s="72"/>
      <c r="B56" s="51">
        <v>15</v>
      </c>
      <c r="C56" s="52" t="s">
        <v>46</v>
      </c>
      <c r="D56" s="120">
        <v>0.89</v>
      </c>
      <c r="E56" s="120">
        <v>0.9</v>
      </c>
      <c r="F56" s="120">
        <v>0.91</v>
      </c>
      <c r="G56" s="120">
        <v>0.93</v>
      </c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104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M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</row>
    <row r="57" spans="1:75" ht="14.4" x14ac:dyDescent="0.3">
      <c r="A57" s="72"/>
      <c r="B57" s="51">
        <v>16</v>
      </c>
      <c r="C57" s="52" t="s">
        <v>47</v>
      </c>
      <c r="D57" s="120">
        <v>0.89</v>
      </c>
      <c r="E57" s="120">
        <v>0.91</v>
      </c>
      <c r="F57" s="120">
        <v>0.88</v>
      </c>
      <c r="G57" s="120">
        <v>0.92</v>
      </c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104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M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</row>
    <row r="58" spans="1:75" ht="14.4" x14ac:dyDescent="0.3">
      <c r="A58" s="72"/>
      <c r="B58" s="51">
        <v>17</v>
      </c>
      <c r="C58" s="52" t="s">
        <v>48</v>
      </c>
      <c r="D58" s="120">
        <v>0.87</v>
      </c>
      <c r="E58" s="120">
        <v>0.89</v>
      </c>
      <c r="F58" s="120">
        <v>0.87</v>
      </c>
      <c r="G58" s="120">
        <v>0.9</v>
      </c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104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M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</row>
    <row r="59" spans="1:75" ht="14.4" x14ac:dyDescent="0.3">
      <c r="A59" s="72"/>
      <c r="B59" s="51">
        <v>18</v>
      </c>
      <c r="C59" s="52" t="s">
        <v>49</v>
      </c>
      <c r="D59" s="120">
        <v>0.7</v>
      </c>
      <c r="E59" s="120">
        <v>0.74</v>
      </c>
      <c r="F59" s="120">
        <v>0.73</v>
      </c>
      <c r="G59" s="120">
        <v>0.73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104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M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</row>
    <row r="60" spans="1:75" ht="14.4" x14ac:dyDescent="0.3">
      <c r="A60" s="72"/>
      <c r="B60" s="51">
        <v>19</v>
      </c>
      <c r="C60" s="52" t="s">
        <v>50</v>
      </c>
      <c r="D60" s="120">
        <v>0.92</v>
      </c>
      <c r="E60" s="120">
        <v>0.93</v>
      </c>
      <c r="F60" s="120">
        <v>0.93</v>
      </c>
      <c r="G60" s="120">
        <v>0.94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V60" s="104"/>
      <c r="AM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</row>
    <row r="61" spans="1:75" ht="14.4" x14ac:dyDescent="0.3">
      <c r="A61" s="72"/>
      <c r="B61" s="51">
        <v>20</v>
      </c>
      <c r="C61" s="52" t="s">
        <v>51</v>
      </c>
      <c r="D61" s="120">
        <v>0.83</v>
      </c>
      <c r="E61" s="120">
        <v>0.81</v>
      </c>
      <c r="F61" s="120">
        <v>0.85</v>
      </c>
      <c r="G61" s="120">
        <v>0.89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V61" s="104"/>
      <c r="AM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</row>
    <row r="62" spans="1:75" ht="14.4" x14ac:dyDescent="0.3">
      <c r="A62" s="72"/>
      <c r="B62" s="51">
        <v>21</v>
      </c>
      <c r="C62" s="52" t="s">
        <v>52</v>
      </c>
      <c r="D62" s="120">
        <v>0.83</v>
      </c>
      <c r="E62" s="120">
        <v>0.85</v>
      </c>
      <c r="F62" s="120">
        <v>0.86</v>
      </c>
      <c r="G62" s="120">
        <v>0.92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V62" s="104"/>
      <c r="AM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</row>
    <row r="63" spans="1:75" ht="14.4" x14ac:dyDescent="0.3">
      <c r="A63" s="72"/>
      <c r="B63" s="51">
        <v>22</v>
      </c>
      <c r="C63" s="52" t="s">
        <v>53</v>
      </c>
      <c r="D63" s="120">
        <v>0.9</v>
      </c>
      <c r="E63" s="120">
        <v>0.9</v>
      </c>
      <c r="F63" s="120">
        <v>0.91</v>
      </c>
      <c r="G63" s="120">
        <v>0.92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V63" s="104"/>
      <c r="AM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</row>
    <row r="64" spans="1:75" ht="14.4" x14ac:dyDescent="0.3">
      <c r="A64" s="72"/>
      <c r="B64" s="51">
        <v>23</v>
      </c>
      <c r="C64" s="52" t="s">
        <v>54</v>
      </c>
      <c r="D64" s="120">
        <v>0.92</v>
      </c>
      <c r="E64" s="120">
        <v>0.92</v>
      </c>
      <c r="F64" s="120">
        <v>0.91</v>
      </c>
      <c r="G64" s="120">
        <v>0.93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V64" s="104"/>
      <c r="AM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</row>
    <row r="65" spans="1:75" ht="14.4" x14ac:dyDescent="0.3">
      <c r="A65" s="72"/>
      <c r="B65" s="51">
        <v>24</v>
      </c>
      <c r="C65" s="52" t="s">
        <v>55</v>
      </c>
      <c r="D65" s="120">
        <v>0.85</v>
      </c>
      <c r="E65" s="120">
        <v>0.84</v>
      </c>
      <c r="F65" s="120">
        <v>0.85</v>
      </c>
      <c r="G65" s="120">
        <v>0.88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V65" s="104"/>
      <c r="AM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</row>
    <row r="66" spans="1:75" ht="14.4" x14ac:dyDescent="0.3">
      <c r="A66" s="72"/>
      <c r="B66" s="51">
        <v>25</v>
      </c>
      <c r="C66" s="52" t="s">
        <v>56</v>
      </c>
      <c r="D66" s="120">
        <v>0.86</v>
      </c>
      <c r="E66" s="120">
        <v>0.85</v>
      </c>
      <c r="F66" s="120">
        <v>0.87</v>
      </c>
      <c r="G66" s="120">
        <v>0.91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V66" s="104"/>
      <c r="AM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</row>
    <row r="67" spans="1:75" ht="14.4" x14ac:dyDescent="0.3">
      <c r="A67" s="72"/>
      <c r="B67" s="51">
        <v>26</v>
      </c>
      <c r="C67" s="52" t="s">
        <v>57</v>
      </c>
      <c r="D67" s="120">
        <v>0.67</v>
      </c>
      <c r="E67" s="120">
        <v>0.71</v>
      </c>
      <c r="F67" s="120">
        <v>0.68</v>
      </c>
      <c r="G67" s="120">
        <v>0.76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V67" s="104"/>
      <c r="AM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</row>
    <row r="68" spans="1:75" ht="14.4" x14ac:dyDescent="0.3">
      <c r="A68" s="72"/>
      <c r="B68" s="51">
        <v>27</v>
      </c>
      <c r="C68" s="52" t="s">
        <v>58</v>
      </c>
      <c r="D68" s="120">
        <v>0.8</v>
      </c>
      <c r="E68" s="120">
        <v>0.82</v>
      </c>
      <c r="F68" s="120">
        <v>0.78</v>
      </c>
      <c r="G68" s="120">
        <v>0.82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AM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</row>
    <row r="69" spans="1:75" ht="14.4" x14ac:dyDescent="0.3">
      <c r="A69" s="72"/>
      <c r="B69" s="51">
        <v>28</v>
      </c>
      <c r="C69" s="52" t="s">
        <v>59</v>
      </c>
      <c r="D69" s="120">
        <v>0.74</v>
      </c>
      <c r="E69" s="120">
        <v>0.76</v>
      </c>
      <c r="F69" s="120">
        <v>0.79</v>
      </c>
      <c r="G69" s="120">
        <v>0.83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AM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</row>
    <row r="70" spans="1:75" ht="14.4" x14ac:dyDescent="0.3">
      <c r="A70" s="72"/>
      <c r="B70" s="51">
        <v>29</v>
      </c>
      <c r="C70" s="52" t="s">
        <v>100</v>
      </c>
      <c r="D70" s="120">
        <v>0.73</v>
      </c>
      <c r="E70" s="120">
        <v>0.75</v>
      </c>
      <c r="F70" s="120">
        <v>0.77</v>
      </c>
      <c r="G70" s="120">
        <v>0.79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AM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</row>
    <row r="71" spans="1:75" ht="14.4" x14ac:dyDescent="0.3">
      <c r="A71" s="72"/>
      <c r="B71" s="51">
        <v>30</v>
      </c>
      <c r="C71" s="52" t="s">
        <v>60</v>
      </c>
      <c r="D71" s="120">
        <v>0.77</v>
      </c>
      <c r="E71" s="120">
        <v>0.79</v>
      </c>
      <c r="F71" s="120">
        <v>0.8</v>
      </c>
      <c r="G71" s="120">
        <v>0.83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AM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</row>
    <row r="72" spans="1:75" ht="14.4" x14ac:dyDescent="0.3">
      <c r="A72" s="72"/>
      <c r="B72" s="51">
        <v>31</v>
      </c>
      <c r="C72" s="52" t="s">
        <v>61</v>
      </c>
      <c r="D72" s="120">
        <v>0.8</v>
      </c>
      <c r="E72" s="120">
        <v>0.8</v>
      </c>
      <c r="F72" s="120">
        <v>0.78</v>
      </c>
      <c r="G72" s="120">
        <v>0.81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AM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</row>
    <row r="73" spans="1:75" ht="14.4" x14ac:dyDescent="0.3">
      <c r="A73" s="72"/>
      <c r="B73" s="51">
        <v>32</v>
      </c>
      <c r="C73" s="52" t="s">
        <v>102</v>
      </c>
      <c r="D73" s="120">
        <v>0.84</v>
      </c>
      <c r="E73" s="120">
        <v>0.86</v>
      </c>
      <c r="F73" s="120">
        <v>0.83</v>
      </c>
      <c r="G73" s="120">
        <v>0.87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AM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</row>
    <row r="74" spans="1:75" ht="14.4" x14ac:dyDescent="0.3">
      <c r="A74" s="72"/>
      <c r="B74" s="51">
        <v>33</v>
      </c>
      <c r="C74" s="52" t="s">
        <v>113</v>
      </c>
      <c r="D74" s="120">
        <v>0.71</v>
      </c>
      <c r="E74" s="120">
        <v>0.72</v>
      </c>
      <c r="F74" s="120">
        <v>0.72</v>
      </c>
      <c r="G74" s="120">
        <v>0.75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AM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</row>
    <row r="75" spans="1:75" ht="14.4" x14ac:dyDescent="0.3">
      <c r="A75" s="72"/>
      <c r="B75" s="51">
        <v>34</v>
      </c>
      <c r="C75" s="52" t="s">
        <v>62</v>
      </c>
      <c r="D75" s="120">
        <v>0.71</v>
      </c>
      <c r="E75" s="120">
        <v>0.69</v>
      </c>
      <c r="F75" s="120">
        <v>0.69</v>
      </c>
      <c r="G75" s="120">
        <v>0.79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AM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</row>
    <row r="76" spans="1:75" ht="14.4" x14ac:dyDescent="0.3">
      <c r="A76" s="72"/>
      <c r="B76" s="51">
        <v>35</v>
      </c>
      <c r="C76" s="52" t="s">
        <v>63</v>
      </c>
      <c r="D76" s="120">
        <v>0.71</v>
      </c>
      <c r="E76" s="120">
        <v>0.73</v>
      </c>
      <c r="F76" s="120">
        <v>0.73</v>
      </c>
      <c r="G76" s="120">
        <v>0.81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AM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</row>
    <row r="77" spans="1:75" ht="14.4" x14ac:dyDescent="0.3">
      <c r="A77" s="72"/>
      <c r="B77" s="51">
        <v>36</v>
      </c>
      <c r="C77" s="52" t="s">
        <v>64</v>
      </c>
      <c r="D77" s="120">
        <v>0.82</v>
      </c>
      <c r="E77" s="120">
        <v>0.82</v>
      </c>
      <c r="F77" s="120">
        <v>0.82</v>
      </c>
      <c r="G77" s="120">
        <v>0.85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AM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</row>
    <row r="78" spans="1:75" ht="14.4" x14ac:dyDescent="0.3">
      <c r="A78" s="72"/>
      <c r="B78" s="51">
        <v>37</v>
      </c>
      <c r="C78" s="52" t="s">
        <v>65</v>
      </c>
      <c r="D78" s="120">
        <v>0.7</v>
      </c>
      <c r="E78" s="120">
        <v>0.72</v>
      </c>
      <c r="F78" s="120">
        <v>0.72</v>
      </c>
      <c r="G78" s="120">
        <v>0.77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AM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</row>
    <row r="79" spans="1:75" ht="14.4" x14ac:dyDescent="0.3">
      <c r="A79" s="72"/>
      <c r="B79" s="51">
        <v>38</v>
      </c>
      <c r="C79" s="52" t="s">
        <v>66</v>
      </c>
      <c r="D79" s="120">
        <v>0.82</v>
      </c>
      <c r="E79" s="120">
        <v>0.83</v>
      </c>
      <c r="F79" s="120">
        <v>0.82</v>
      </c>
      <c r="G79" s="120">
        <v>0.86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AM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</row>
    <row r="80" spans="1:75" ht="14.4" x14ac:dyDescent="0.3">
      <c r="A80" s="72"/>
      <c r="B80" s="51"/>
      <c r="C80" s="52"/>
      <c r="D80" s="120"/>
      <c r="E80" s="120"/>
      <c r="F80" s="120"/>
      <c r="G80" s="120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AM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</row>
    <row r="81" spans="1:75" ht="14.4" x14ac:dyDescent="0.3">
      <c r="A81" s="72"/>
      <c r="B81" s="51"/>
      <c r="C81" s="52"/>
      <c r="D81" s="120"/>
      <c r="E81" s="120"/>
      <c r="F81" s="120"/>
      <c r="G81" s="120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AM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</row>
    <row r="82" spans="1:75" ht="14.4" x14ac:dyDescent="0.3">
      <c r="A82" s="72"/>
      <c r="B82" s="51"/>
      <c r="C82" s="52"/>
      <c r="D82" s="120"/>
      <c r="E82" s="120"/>
      <c r="F82" s="120"/>
      <c r="G82" s="120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AM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</row>
    <row r="83" spans="1:75" ht="14.4" x14ac:dyDescent="0.3">
      <c r="A83" s="72"/>
      <c r="B83" s="51"/>
      <c r="C83" s="52"/>
      <c r="D83" s="120"/>
      <c r="E83" s="120"/>
      <c r="F83" s="120"/>
      <c r="G83" s="120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AM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</row>
    <row r="84" spans="1:75" ht="14.4" x14ac:dyDescent="0.3">
      <c r="A84" s="72"/>
      <c r="B84" s="51"/>
      <c r="C84" s="52"/>
      <c r="D84" s="120"/>
      <c r="E84" s="120"/>
      <c r="F84" s="120"/>
      <c r="G84" s="120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AM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</row>
    <row r="85" spans="1:75" ht="14.4" x14ac:dyDescent="0.3">
      <c r="A85" s="72"/>
      <c r="B85" s="51"/>
      <c r="C85" s="52"/>
      <c r="D85" s="120"/>
      <c r="E85" s="120"/>
      <c r="F85" s="120"/>
      <c r="G85" s="120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AM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</row>
    <row r="86" spans="1:75" ht="14.4" x14ac:dyDescent="0.3">
      <c r="A86" s="72"/>
      <c r="B86" s="51"/>
      <c r="C86" s="52"/>
      <c r="D86" s="120"/>
      <c r="E86" s="120"/>
      <c r="F86" s="120"/>
      <c r="G86" s="120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AM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</row>
    <row r="87" spans="1:75" ht="14.4" x14ac:dyDescent="0.3">
      <c r="A87" s="72"/>
      <c r="B87" s="51"/>
      <c r="C87" s="52"/>
      <c r="D87" s="120"/>
      <c r="E87" s="120"/>
      <c r="F87" s="120"/>
      <c r="G87" s="120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AM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</row>
    <row r="88" spans="1:75" ht="14.4" x14ac:dyDescent="0.3">
      <c r="A88" s="72"/>
      <c r="B88" s="51"/>
      <c r="C88" s="52"/>
      <c r="D88" s="120"/>
      <c r="E88" s="120"/>
      <c r="F88" s="120"/>
      <c r="G88" s="120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AM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</row>
    <row r="89" spans="1:75" ht="14.4" x14ac:dyDescent="0.3">
      <c r="A89" s="72"/>
      <c r="B89" s="51"/>
      <c r="C89" s="52"/>
      <c r="D89" s="120"/>
      <c r="E89" s="120"/>
      <c r="F89" s="120"/>
      <c r="G89" s="120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AM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</row>
    <row r="90" spans="1:75" ht="14.4" x14ac:dyDescent="0.3">
      <c r="A90" s="72"/>
      <c r="B90" s="51"/>
      <c r="C90" s="52"/>
      <c r="D90" s="120"/>
      <c r="E90" s="120"/>
      <c r="F90" s="120"/>
      <c r="G90" s="120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AM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</row>
    <row r="91" spans="1:75" ht="14.4" x14ac:dyDescent="0.3">
      <c r="A91" s="72"/>
      <c r="B91" s="51"/>
      <c r="C91" s="52"/>
      <c r="D91" s="120"/>
      <c r="E91" s="120"/>
      <c r="F91" s="120"/>
      <c r="G91" s="120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AM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</row>
    <row r="92" spans="1:75" ht="14.4" x14ac:dyDescent="0.3">
      <c r="A92" s="72"/>
      <c r="B92" s="51"/>
      <c r="C92" s="52"/>
      <c r="D92" s="120"/>
      <c r="E92" s="120"/>
      <c r="F92" s="120"/>
      <c r="G92" s="120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AM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</row>
    <row r="93" spans="1:75" ht="14.4" x14ac:dyDescent="0.3">
      <c r="A93" s="72"/>
      <c r="B93" s="51"/>
      <c r="C93" s="52"/>
      <c r="D93" s="120"/>
      <c r="E93" s="120"/>
      <c r="F93" s="120"/>
      <c r="G93" s="120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AM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</row>
    <row r="94" spans="1:75" ht="14.4" x14ac:dyDescent="0.3">
      <c r="A94" s="72"/>
      <c r="B94" s="51"/>
      <c r="C94" s="52"/>
      <c r="D94" s="120"/>
      <c r="E94" s="120"/>
      <c r="F94" s="120"/>
      <c r="G94" s="120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AM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</row>
    <row r="95" spans="1:75" ht="14.4" x14ac:dyDescent="0.3">
      <c r="A95" s="72"/>
      <c r="B95" s="51"/>
      <c r="C95" s="52"/>
      <c r="D95" s="120"/>
      <c r="E95" s="120"/>
      <c r="F95" s="120"/>
      <c r="G95" s="120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AM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</row>
    <row r="96" spans="1:75" ht="14.4" x14ac:dyDescent="0.3">
      <c r="A96" s="72"/>
      <c r="B96" s="51"/>
      <c r="C96" s="52"/>
      <c r="D96" s="120"/>
      <c r="E96" s="120"/>
      <c r="F96" s="120"/>
      <c r="G96" s="120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AM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</row>
    <row r="97" spans="1:75" ht="14.4" x14ac:dyDescent="0.3">
      <c r="A97" s="72"/>
      <c r="B97" s="51"/>
      <c r="C97" s="52"/>
      <c r="D97" s="120"/>
      <c r="E97" s="120"/>
      <c r="F97" s="120"/>
      <c r="G97" s="120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AM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</row>
    <row r="98" spans="1:75" ht="14.4" x14ac:dyDescent="0.3">
      <c r="A98" s="72"/>
      <c r="B98" s="51"/>
      <c r="C98" s="52"/>
      <c r="D98" s="120"/>
      <c r="E98" s="120"/>
      <c r="F98" s="120"/>
      <c r="G98" s="120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AM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</row>
    <row r="99" spans="1:75" ht="14.4" x14ac:dyDescent="0.3">
      <c r="A99" s="72"/>
      <c r="B99" s="51"/>
      <c r="C99" s="52"/>
      <c r="D99" s="120"/>
      <c r="E99" s="120"/>
      <c r="F99" s="120"/>
      <c r="G99" s="120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AM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</row>
    <row r="100" spans="1:75" ht="14.4" x14ac:dyDescent="0.3">
      <c r="A100" s="72"/>
      <c r="B100" s="51"/>
      <c r="C100" s="52"/>
      <c r="D100" s="120"/>
      <c r="E100" s="120"/>
      <c r="F100" s="120"/>
      <c r="G100" s="120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AM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</row>
    <row r="101" spans="1:75" ht="14.4" x14ac:dyDescent="0.3">
      <c r="A101" s="72"/>
      <c r="B101" s="51"/>
      <c r="C101" s="52"/>
      <c r="D101" s="120"/>
      <c r="E101" s="120"/>
      <c r="F101" s="120"/>
      <c r="G101" s="120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AM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</row>
    <row r="102" spans="1:75" ht="14.4" x14ac:dyDescent="0.3">
      <c r="A102" s="72"/>
      <c r="B102" s="51"/>
      <c r="C102" s="52"/>
      <c r="D102" s="120"/>
      <c r="E102" s="120"/>
      <c r="F102" s="120"/>
      <c r="G102" s="120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AM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</row>
    <row r="103" spans="1:75" ht="14.4" x14ac:dyDescent="0.3">
      <c r="A103" s="72"/>
      <c r="B103" s="51"/>
      <c r="C103" s="52"/>
      <c r="D103" s="120"/>
      <c r="E103" s="120"/>
      <c r="F103" s="120"/>
      <c r="G103" s="120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AM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</row>
    <row r="104" spans="1:75" ht="14.4" x14ac:dyDescent="0.3">
      <c r="A104" s="72"/>
      <c r="B104" s="51"/>
      <c r="C104" s="52"/>
      <c r="D104" s="120"/>
      <c r="E104" s="120"/>
      <c r="F104" s="120"/>
      <c r="G104" s="120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AM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</row>
    <row r="105" spans="1:75" ht="14.4" x14ac:dyDescent="0.3">
      <c r="A105" s="72"/>
      <c r="B105" s="51"/>
      <c r="C105" s="52"/>
      <c r="D105" s="120"/>
      <c r="E105" s="120"/>
      <c r="F105" s="120"/>
      <c r="G105" s="120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AM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</row>
    <row r="106" spans="1:75" ht="14.4" x14ac:dyDescent="0.3">
      <c r="A106" s="72"/>
      <c r="B106" s="51"/>
      <c r="C106" s="52"/>
      <c r="D106" s="120"/>
      <c r="E106" s="120"/>
      <c r="F106" s="120"/>
      <c r="G106" s="120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AM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</row>
    <row r="107" spans="1:75" ht="14.4" x14ac:dyDescent="0.3">
      <c r="A107" s="72"/>
      <c r="B107" s="51"/>
      <c r="C107" s="52"/>
      <c r="D107" s="120"/>
      <c r="E107" s="120"/>
      <c r="F107" s="120"/>
      <c r="G107" s="120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AM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</row>
    <row r="108" spans="1:75" ht="14.4" x14ac:dyDescent="0.3">
      <c r="A108" s="72"/>
      <c r="B108" s="51"/>
      <c r="C108" s="52"/>
      <c r="D108" s="120"/>
      <c r="E108" s="120"/>
      <c r="F108" s="120"/>
      <c r="G108" s="120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AM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</row>
    <row r="109" spans="1:75" ht="14.4" x14ac:dyDescent="0.3">
      <c r="A109" s="72"/>
      <c r="B109" s="51"/>
      <c r="C109" s="52"/>
      <c r="D109" s="120"/>
      <c r="E109" s="120"/>
      <c r="F109" s="120"/>
      <c r="G109" s="120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AM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</row>
    <row r="110" spans="1:75" ht="14.4" x14ac:dyDescent="0.3">
      <c r="A110" s="72"/>
      <c r="B110" s="51"/>
      <c r="C110" s="52"/>
      <c r="D110" s="120"/>
      <c r="E110" s="120"/>
      <c r="F110" s="120"/>
      <c r="G110" s="120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AM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</row>
    <row r="111" spans="1:75" ht="14.4" x14ac:dyDescent="0.3">
      <c r="A111" s="72"/>
      <c r="B111" s="51"/>
      <c r="C111" s="52"/>
      <c r="D111" s="120"/>
      <c r="E111" s="120"/>
      <c r="F111" s="120"/>
      <c r="G111" s="120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AM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</row>
    <row r="112" spans="1:75" ht="14.4" x14ac:dyDescent="0.3">
      <c r="A112" s="72"/>
      <c r="B112" s="51"/>
      <c r="C112" s="52"/>
      <c r="D112" s="120"/>
      <c r="E112" s="120"/>
      <c r="F112" s="120"/>
      <c r="G112" s="120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AM112" s="72"/>
      <c r="BE112" s="72"/>
      <c r="BF112" s="72"/>
      <c r="BG112" s="72"/>
      <c r="BH112" s="72"/>
      <c r="BI112" s="72"/>
      <c r="BJ112" s="72"/>
      <c r="BK112" s="72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</row>
    <row r="113" spans="1:75" ht="14.4" x14ac:dyDescent="0.3">
      <c r="A113" s="72"/>
      <c r="B113" s="51"/>
      <c r="C113" s="52"/>
      <c r="D113" s="120"/>
      <c r="E113" s="120"/>
      <c r="F113" s="120"/>
      <c r="G113" s="120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AM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</row>
    <row r="114" spans="1:75" ht="14.4" x14ac:dyDescent="0.3">
      <c r="A114" s="72"/>
      <c r="B114" s="51"/>
      <c r="C114" s="52"/>
      <c r="D114" s="120"/>
      <c r="E114" s="120"/>
      <c r="F114" s="120"/>
      <c r="G114" s="120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AM114" s="72"/>
      <c r="BE114" s="72"/>
      <c r="BF114" s="72"/>
      <c r="BG114" s="72"/>
      <c r="BH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</row>
    <row r="115" spans="1:75" ht="14.4" x14ac:dyDescent="0.3">
      <c r="A115" s="72"/>
      <c r="B115" s="51"/>
      <c r="C115" s="53"/>
      <c r="D115" s="120"/>
      <c r="E115" s="120"/>
      <c r="F115" s="120"/>
      <c r="G115" s="120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AM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</row>
    <row r="116" spans="1:75" ht="14.4" x14ac:dyDescent="0.3">
      <c r="A116" s="72"/>
      <c r="B116" s="51"/>
      <c r="C116" s="53"/>
      <c r="D116" s="120"/>
      <c r="E116" s="120"/>
      <c r="F116" s="120"/>
      <c r="G116" s="120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AM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</row>
    <row r="117" spans="1:75" ht="14.4" x14ac:dyDescent="0.3">
      <c r="A117" s="72"/>
      <c r="B117" s="51"/>
      <c r="C117" s="53"/>
      <c r="D117" s="120"/>
      <c r="E117" s="120"/>
      <c r="F117" s="120"/>
      <c r="G117" s="120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AM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</row>
    <row r="118" spans="1:75" ht="14.4" x14ac:dyDescent="0.3">
      <c r="A118" s="72"/>
      <c r="B118" s="51"/>
      <c r="C118" s="53"/>
      <c r="D118" s="120"/>
      <c r="E118" s="120"/>
      <c r="F118" s="120"/>
      <c r="G118" s="120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AM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BV118" s="72"/>
      <c r="BW118" s="72"/>
    </row>
    <row r="119" spans="1:75" ht="14.4" x14ac:dyDescent="0.3">
      <c r="A119" s="72"/>
      <c r="B119" s="51"/>
      <c r="C119" s="53"/>
      <c r="D119" s="120"/>
      <c r="E119" s="120"/>
      <c r="F119" s="120"/>
      <c r="G119" s="120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AM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</row>
    <row r="120" spans="1:75" ht="14.4" x14ac:dyDescent="0.3">
      <c r="A120" s="72"/>
      <c r="B120" s="51"/>
      <c r="C120" s="53"/>
      <c r="D120" s="120"/>
      <c r="E120" s="120"/>
      <c r="F120" s="120"/>
      <c r="G120" s="120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AM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</row>
    <row r="121" spans="1:75" ht="14.4" x14ac:dyDescent="0.3">
      <c r="A121" s="72"/>
      <c r="B121" s="51"/>
      <c r="C121" s="53"/>
      <c r="D121" s="120"/>
      <c r="E121" s="120"/>
      <c r="F121" s="120"/>
      <c r="G121" s="120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AM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</row>
    <row r="122" spans="1:75" ht="14.4" x14ac:dyDescent="0.3">
      <c r="A122" s="72"/>
      <c r="B122" s="51"/>
      <c r="C122" s="53"/>
      <c r="D122" s="120"/>
      <c r="E122" s="120"/>
      <c r="F122" s="120"/>
      <c r="G122" s="120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AM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</row>
    <row r="123" spans="1:75" ht="14.4" x14ac:dyDescent="0.3">
      <c r="A123" s="72"/>
      <c r="B123" s="51"/>
      <c r="C123" s="53"/>
      <c r="D123" s="120"/>
      <c r="E123" s="120"/>
      <c r="F123" s="120"/>
      <c r="G123" s="120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AM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</row>
    <row r="124" spans="1:75" ht="14.4" x14ac:dyDescent="0.3">
      <c r="A124" s="72"/>
      <c r="B124" s="51"/>
      <c r="C124" s="53"/>
      <c r="D124" s="120"/>
      <c r="E124" s="120"/>
      <c r="F124" s="120"/>
      <c r="G124" s="120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AM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</row>
    <row r="125" spans="1:75" ht="14.4" x14ac:dyDescent="0.3">
      <c r="A125" s="72"/>
      <c r="B125" s="51"/>
      <c r="C125" s="53"/>
      <c r="D125" s="120"/>
      <c r="E125" s="120"/>
      <c r="F125" s="120"/>
      <c r="G125" s="120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AM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</row>
    <row r="126" spans="1:75" ht="14.4" x14ac:dyDescent="0.3">
      <c r="A126" s="72"/>
      <c r="B126" s="51"/>
      <c r="C126" s="53"/>
      <c r="D126" s="120"/>
      <c r="E126" s="120"/>
      <c r="F126" s="120"/>
      <c r="G126" s="120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AM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</row>
    <row r="127" spans="1:75" ht="14.4" x14ac:dyDescent="0.3">
      <c r="A127" s="72"/>
      <c r="B127" s="51"/>
      <c r="C127" s="53"/>
      <c r="D127" s="120"/>
      <c r="E127" s="120"/>
      <c r="F127" s="120"/>
      <c r="G127" s="120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AM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</row>
    <row r="128" spans="1:75" ht="14.4" x14ac:dyDescent="0.3">
      <c r="A128" s="72"/>
      <c r="B128" s="72"/>
      <c r="C128" s="72"/>
      <c r="D128" s="120"/>
      <c r="E128" s="120"/>
      <c r="F128" s="120"/>
      <c r="G128" s="120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AM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T128" s="72"/>
      <c r="BU128" s="72"/>
      <c r="BV128" s="72"/>
      <c r="BW128" s="72"/>
    </row>
    <row r="129" spans="1:75" ht="14.4" x14ac:dyDescent="0.3">
      <c r="A129" s="72"/>
      <c r="B129" s="72"/>
      <c r="C129" s="72"/>
      <c r="D129" s="120"/>
      <c r="E129" s="120"/>
      <c r="F129" s="120"/>
      <c r="G129" s="120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AM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/>
      <c r="BV129" s="72"/>
      <c r="BW129" s="72"/>
    </row>
    <row r="130" spans="1:75" ht="14.4" x14ac:dyDescent="0.3">
      <c r="A130" s="72"/>
      <c r="B130" s="72"/>
      <c r="C130" s="72"/>
      <c r="D130" s="120"/>
      <c r="E130" s="120"/>
      <c r="F130" s="120"/>
      <c r="G130" s="120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AM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</row>
    <row r="131" spans="1:75" x14ac:dyDescent="0.25">
      <c r="A131" s="72"/>
      <c r="B131" s="72"/>
      <c r="C131" s="72"/>
      <c r="D131" s="72"/>
      <c r="E131" s="116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AM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</row>
    <row r="132" spans="1:75" x14ac:dyDescent="0.25">
      <c r="A132" s="72"/>
      <c r="B132" s="72"/>
      <c r="C132" s="72"/>
      <c r="D132" s="72"/>
      <c r="E132" s="116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AM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</row>
    <row r="133" spans="1:75" x14ac:dyDescent="0.25">
      <c r="A133" s="72"/>
      <c r="B133" s="72"/>
      <c r="C133" s="72"/>
      <c r="D133" s="72"/>
      <c r="E133" s="116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AM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</row>
    <row r="134" spans="1:75" x14ac:dyDescent="0.25">
      <c r="A134" s="72"/>
      <c r="B134" s="72"/>
      <c r="C134" s="72"/>
      <c r="D134" s="72"/>
      <c r="E134" s="116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AM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T134" s="72"/>
      <c r="BU134" s="72"/>
      <c r="BV134" s="72"/>
      <c r="BW134" s="72"/>
    </row>
    <row r="135" spans="1:75" x14ac:dyDescent="0.25">
      <c r="A135" s="72"/>
      <c r="B135" s="72"/>
      <c r="C135" s="72"/>
      <c r="D135" s="72"/>
      <c r="E135" s="116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AM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72"/>
      <c r="BU135" s="72"/>
      <c r="BV135" s="72"/>
      <c r="BW135" s="72"/>
    </row>
    <row r="136" spans="1:75" x14ac:dyDescent="0.25">
      <c r="A136" s="72"/>
      <c r="B136" s="72"/>
      <c r="C136" s="72"/>
      <c r="D136" s="72"/>
      <c r="E136" s="116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AM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/>
      <c r="BV136" s="72"/>
      <c r="BW136" s="72"/>
    </row>
    <row r="137" spans="1:75" x14ac:dyDescent="0.25">
      <c r="A137" s="72"/>
      <c r="B137" s="72"/>
      <c r="C137" s="72"/>
      <c r="D137" s="72"/>
      <c r="E137" s="116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AM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</row>
    <row r="138" spans="1:75" x14ac:dyDescent="0.25">
      <c r="A138" s="72"/>
      <c r="B138" s="72"/>
      <c r="C138" s="72"/>
      <c r="D138" s="72"/>
      <c r="E138" s="116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AM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</row>
    <row r="139" spans="1:75" x14ac:dyDescent="0.25">
      <c r="A139" s="72"/>
      <c r="B139" s="72"/>
      <c r="C139" s="72"/>
      <c r="D139" s="72"/>
      <c r="E139" s="116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AM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</row>
    <row r="140" spans="1:75" x14ac:dyDescent="0.25">
      <c r="A140" s="72"/>
      <c r="B140" s="72"/>
      <c r="C140" s="72"/>
      <c r="D140" s="72"/>
      <c r="E140" s="116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AM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</row>
    <row r="141" spans="1:75" x14ac:dyDescent="0.25">
      <c r="A141" s="72"/>
      <c r="B141" s="72"/>
      <c r="C141" s="72"/>
      <c r="D141" s="72"/>
      <c r="E141" s="116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AM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</row>
    <row r="142" spans="1:75" x14ac:dyDescent="0.25">
      <c r="A142" s="72"/>
      <c r="B142" s="72"/>
      <c r="C142" s="72"/>
      <c r="D142" s="72"/>
      <c r="E142" s="116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AM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</row>
    <row r="143" spans="1:75" x14ac:dyDescent="0.25">
      <c r="A143" s="72"/>
      <c r="B143" s="72"/>
      <c r="C143" s="72"/>
      <c r="D143" s="72"/>
      <c r="E143" s="116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AM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</row>
    <row r="144" spans="1:75" x14ac:dyDescent="0.25">
      <c r="A144" s="72"/>
      <c r="B144" s="72"/>
      <c r="C144" s="72"/>
      <c r="D144" s="72"/>
      <c r="E144" s="116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AM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</row>
    <row r="145" spans="1:75" x14ac:dyDescent="0.25">
      <c r="A145" s="72"/>
      <c r="B145" s="72"/>
      <c r="C145" s="72"/>
      <c r="D145" s="72"/>
      <c r="E145" s="116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AM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</row>
    <row r="146" spans="1:75" x14ac:dyDescent="0.25">
      <c r="A146" s="72"/>
      <c r="B146" s="72"/>
      <c r="C146" s="72"/>
      <c r="D146" s="72"/>
      <c r="E146" s="116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AM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</row>
    <row r="147" spans="1:75" x14ac:dyDescent="0.25">
      <c r="A147" s="72"/>
      <c r="B147" s="72"/>
      <c r="C147" s="72"/>
      <c r="D147" s="72"/>
      <c r="E147" s="116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AM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</row>
    <row r="148" spans="1:75" x14ac:dyDescent="0.25">
      <c r="A148" s="72"/>
      <c r="B148" s="72"/>
      <c r="C148" s="72"/>
      <c r="D148" s="72"/>
      <c r="E148" s="116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AM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</row>
    <row r="149" spans="1:75" x14ac:dyDescent="0.25">
      <c r="A149" s="72"/>
      <c r="B149" s="72"/>
      <c r="C149" s="116"/>
      <c r="D149" s="116"/>
      <c r="E149" s="116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AM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</row>
    <row r="150" spans="1:75" x14ac:dyDescent="0.25">
      <c r="A150" s="72"/>
      <c r="B150" s="72"/>
      <c r="C150" s="116"/>
      <c r="D150" s="116"/>
      <c r="E150" s="116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AM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</row>
    <row r="151" spans="1:75" x14ac:dyDescent="0.25">
      <c r="A151" s="72"/>
      <c r="B151" s="72"/>
      <c r="C151" s="116"/>
      <c r="D151" s="116"/>
      <c r="E151" s="116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AM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</row>
    <row r="152" spans="1:75" x14ac:dyDescent="0.25">
      <c r="A152" s="72"/>
      <c r="B152" s="72"/>
      <c r="C152" s="116"/>
      <c r="D152" s="116"/>
      <c r="E152" s="116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AM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</row>
    <row r="153" spans="1:75" x14ac:dyDescent="0.25">
      <c r="A153" s="72"/>
      <c r="B153" s="72"/>
      <c r="C153" s="116"/>
      <c r="D153" s="116"/>
      <c r="E153" s="116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AM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</row>
    <row r="154" spans="1:75" x14ac:dyDescent="0.25">
      <c r="A154" s="72"/>
      <c r="B154" s="72"/>
      <c r="C154" s="116"/>
      <c r="D154" s="116"/>
      <c r="E154" s="116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AM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</row>
    <row r="155" spans="1:75" x14ac:dyDescent="0.25">
      <c r="A155" s="72"/>
      <c r="B155" s="72"/>
      <c r="C155" s="116"/>
      <c r="D155" s="116"/>
      <c r="E155" s="116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AM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</row>
    <row r="156" spans="1:75" x14ac:dyDescent="0.25">
      <c r="A156" s="72"/>
      <c r="B156" s="72"/>
      <c r="C156" s="116"/>
      <c r="D156" s="116"/>
      <c r="E156" s="116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AM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</row>
    <row r="157" spans="1:75" x14ac:dyDescent="0.25">
      <c r="A157" s="72"/>
      <c r="B157" s="72"/>
      <c r="C157" s="116"/>
      <c r="D157" s="116"/>
      <c r="E157" s="116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AM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</row>
    <row r="158" spans="1:75" x14ac:dyDescent="0.25">
      <c r="A158" s="72"/>
      <c r="B158" s="72"/>
      <c r="C158" s="116"/>
      <c r="D158" s="116"/>
      <c r="E158" s="116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AM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</row>
    <row r="159" spans="1:75" x14ac:dyDescent="0.25">
      <c r="A159" s="72"/>
      <c r="B159" s="72"/>
      <c r="C159" s="116"/>
      <c r="D159" s="116"/>
      <c r="E159" s="116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AM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</row>
    <row r="160" spans="1:75" x14ac:dyDescent="0.25">
      <c r="A160" s="72"/>
      <c r="B160" s="72"/>
      <c r="C160" s="116"/>
      <c r="D160" s="116"/>
      <c r="E160" s="116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AM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</row>
    <row r="161" spans="1:75" x14ac:dyDescent="0.25">
      <c r="A161" s="72"/>
      <c r="B161" s="72"/>
      <c r="C161" s="116"/>
      <c r="D161" s="116"/>
      <c r="E161" s="116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AM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</row>
    <row r="162" spans="1:75" x14ac:dyDescent="0.25">
      <c r="A162" s="72"/>
      <c r="B162" s="72"/>
      <c r="C162" s="116"/>
      <c r="D162" s="116"/>
      <c r="E162" s="116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AM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</row>
    <row r="163" spans="1:75" x14ac:dyDescent="0.25">
      <c r="A163" s="72"/>
      <c r="B163" s="72"/>
      <c r="C163" s="116"/>
      <c r="D163" s="116"/>
      <c r="E163" s="116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AM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</row>
    <row r="164" spans="1:75" x14ac:dyDescent="0.25">
      <c r="A164" s="72"/>
      <c r="B164" s="72"/>
      <c r="C164" s="116"/>
      <c r="D164" s="116"/>
      <c r="E164" s="116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AM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</row>
    <row r="165" spans="1:75" x14ac:dyDescent="0.25">
      <c r="A165" s="72"/>
      <c r="B165" s="72"/>
      <c r="C165" s="116"/>
      <c r="D165" s="116"/>
      <c r="E165" s="116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AM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</row>
    <row r="166" spans="1:75" x14ac:dyDescent="0.25">
      <c r="A166" s="72"/>
      <c r="B166" s="72"/>
      <c r="C166" s="116"/>
      <c r="D166" s="116"/>
      <c r="E166" s="116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AM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</row>
    <row r="167" spans="1:75" x14ac:dyDescent="0.25">
      <c r="A167" s="72"/>
      <c r="B167" s="72"/>
      <c r="C167" s="116"/>
      <c r="D167" s="116"/>
      <c r="E167" s="116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AM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</row>
    <row r="168" spans="1:75" x14ac:dyDescent="0.25">
      <c r="A168" s="72"/>
      <c r="B168" s="72"/>
      <c r="C168" s="116"/>
      <c r="D168" s="116"/>
      <c r="E168" s="116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AM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</row>
    <row r="169" spans="1:75" x14ac:dyDescent="0.25">
      <c r="A169" s="72"/>
      <c r="B169" s="72"/>
      <c r="C169" s="116"/>
      <c r="D169" s="116"/>
      <c r="E169" s="116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AM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</row>
    <row r="170" spans="1:75" x14ac:dyDescent="0.25">
      <c r="A170" s="72"/>
      <c r="B170" s="72"/>
      <c r="C170" s="116"/>
      <c r="D170" s="116"/>
      <c r="E170" s="116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AM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</row>
    <row r="171" spans="1:75" x14ac:dyDescent="0.25">
      <c r="A171" s="72"/>
      <c r="B171" s="72"/>
      <c r="C171" s="116"/>
      <c r="D171" s="116"/>
      <c r="E171" s="116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AM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</row>
    <row r="172" spans="1:75" x14ac:dyDescent="0.25">
      <c r="A172" s="72"/>
      <c r="B172" s="72"/>
      <c r="C172" s="116"/>
      <c r="D172" s="116"/>
      <c r="E172" s="116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AM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</row>
    <row r="173" spans="1:75" x14ac:dyDescent="0.25">
      <c r="A173" s="72"/>
      <c r="B173" s="72"/>
      <c r="C173" s="116"/>
      <c r="D173" s="116"/>
      <c r="E173" s="116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AM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</row>
    <row r="174" spans="1:75" x14ac:dyDescent="0.25">
      <c r="A174" s="72"/>
      <c r="B174" s="72"/>
      <c r="C174" s="116"/>
      <c r="D174" s="116"/>
      <c r="E174" s="116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AM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</row>
    <row r="175" spans="1:75" x14ac:dyDescent="0.25">
      <c r="A175" s="72"/>
      <c r="B175" s="72"/>
      <c r="C175" s="116"/>
      <c r="D175" s="116"/>
      <c r="E175" s="116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AM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</row>
    <row r="176" spans="1:75" x14ac:dyDescent="0.25">
      <c r="A176" s="72"/>
      <c r="B176" s="72"/>
      <c r="C176" s="116"/>
      <c r="D176" s="116"/>
      <c r="E176" s="116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AM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</row>
    <row r="177" spans="1:75" x14ac:dyDescent="0.25">
      <c r="A177" s="72"/>
      <c r="B177" s="72"/>
      <c r="C177" s="116"/>
      <c r="D177" s="116"/>
      <c r="E177" s="116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AM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</row>
    <row r="178" spans="1:75" x14ac:dyDescent="0.25">
      <c r="A178" s="72"/>
      <c r="B178" s="72"/>
      <c r="C178" s="116"/>
      <c r="D178" s="116"/>
      <c r="E178" s="116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AM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</row>
    <row r="179" spans="1:75" x14ac:dyDescent="0.25">
      <c r="A179" s="72"/>
      <c r="B179" s="72"/>
      <c r="C179" s="116"/>
      <c r="D179" s="116"/>
      <c r="E179" s="116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AM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</row>
    <row r="180" spans="1:75" x14ac:dyDescent="0.25">
      <c r="A180" s="72"/>
      <c r="B180" s="72"/>
      <c r="C180" s="116"/>
      <c r="D180" s="116"/>
      <c r="E180" s="116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AM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</row>
    <row r="181" spans="1:75" x14ac:dyDescent="0.25">
      <c r="A181" s="72"/>
      <c r="B181" s="72"/>
      <c r="C181" s="116"/>
      <c r="D181" s="116"/>
      <c r="E181" s="116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AM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</row>
    <row r="182" spans="1:75" x14ac:dyDescent="0.25">
      <c r="A182" s="72"/>
      <c r="B182" s="72"/>
      <c r="C182" s="116"/>
      <c r="D182" s="116"/>
      <c r="E182" s="116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AM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</row>
    <row r="183" spans="1:75" x14ac:dyDescent="0.25">
      <c r="A183" s="72"/>
      <c r="B183" s="72"/>
      <c r="C183" s="116"/>
      <c r="D183" s="116"/>
      <c r="E183" s="116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AM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</row>
    <row r="184" spans="1:75" x14ac:dyDescent="0.25">
      <c r="A184" s="72"/>
      <c r="B184" s="72"/>
      <c r="C184" s="116"/>
      <c r="D184" s="116"/>
      <c r="E184" s="116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AM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</row>
    <row r="185" spans="1:75" x14ac:dyDescent="0.25">
      <c r="A185" s="72"/>
      <c r="B185" s="72"/>
      <c r="C185" s="116"/>
      <c r="D185" s="116"/>
      <c r="E185" s="116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AM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</row>
    <row r="186" spans="1:75" x14ac:dyDescent="0.25">
      <c r="A186" s="72"/>
      <c r="B186" s="72"/>
      <c r="C186" s="116"/>
      <c r="D186" s="116"/>
      <c r="E186" s="116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AM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</row>
    <row r="187" spans="1:75" x14ac:dyDescent="0.25">
      <c r="A187" s="72"/>
      <c r="B187" s="72"/>
      <c r="C187" s="116"/>
      <c r="D187" s="116"/>
      <c r="E187" s="116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AM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</row>
    <row r="188" spans="1:75" x14ac:dyDescent="0.25">
      <c r="A188" s="72"/>
      <c r="B188" s="72"/>
      <c r="C188" s="116"/>
      <c r="D188" s="116"/>
      <c r="E188" s="116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AM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</row>
    <row r="189" spans="1:75" x14ac:dyDescent="0.25">
      <c r="A189" s="72"/>
      <c r="B189" s="72"/>
      <c r="C189" s="116"/>
      <c r="D189" s="116"/>
      <c r="E189" s="116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AM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</row>
    <row r="190" spans="1:75" x14ac:dyDescent="0.25">
      <c r="A190" s="72"/>
      <c r="B190" s="72"/>
      <c r="C190" s="116"/>
      <c r="D190" s="116"/>
      <c r="E190" s="116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AM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</row>
    <row r="191" spans="1:75" x14ac:dyDescent="0.25">
      <c r="A191" s="72"/>
      <c r="B191" s="72"/>
      <c r="C191" s="116"/>
      <c r="D191" s="116"/>
      <c r="E191" s="116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AM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</row>
    <row r="192" spans="1:75" x14ac:dyDescent="0.25">
      <c r="A192" s="72"/>
      <c r="B192" s="72"/>
      <c r="C192" s="116"/>
      <c r="D192" s="116"/>
      <c r="E192" s="116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AM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</row>
    <row r="193" spans="1:75" x14ac:dyDescent="0.25">
      <c r="A193" s="72"/>
      <c r="B193" s="72"/>
      <c r="C193" s="116"/>
      <c r="D193" s="116"/>
      <c r="E193" s="116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AM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</row>
    <row r="194" spans="1:75" x14ac:dyDescent="0.25">
      <c r="A194" s="72"/>
      <c r="B194" s="72"/>
      <c r="C194" s="116"/>
      <c r="D194" s="116"/>
      <c r="E194" s="116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AM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</row>
    <row r="195" spans="1:75" x14ac:dyDescent="0.25">
      <c r="A195" s="72"/>
      <c r="B195" s="72"/>
      <c r="C195" s="116"/>
      <c r="D195" s="116"/>
      <c r="E195" s="116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AM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</row>
    <row r="196" spans="1:75" x14ac:dyDescent="0.25">
      <c r="A196" s="72"/>
      <c r="B196" s="72"/>
      <c r="C196" s="116"/>
      <c r="D196" s="116"/>
      <c r="E196" s="116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AM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</row>
    <row r="197" spans="1:75" x14ac:dyDescent="0.25">
      <c r="A197" s="72"/>
      <c r="B197" s="72"/>
      <c r="C197" s="116"/>
      <c r="D197" s="116"/>
      <c r="E197" s="116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AM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</row>
    <row r="198" spans="1:75" x14ac:dyDescent="0.25">
      <c r="A198" s="72"/>
      <c r="B198" s="72"/>
      <c r="C198" s="116"/>
      <c r="D198" s="116"/>
      <c r="E198" s="116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AM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</row>
    <row r="199" spans="1:75" x14ac:dyDescent="0.25">
      <c r="A199" s="72"/>
      <c r="B199" s="72"/>
      <c r="C199" s="116"/>
      <c r="D199" s="116"/>
      <c r="E199" s="116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AM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</row>
    <row r="200" spans="1:75" x14ac:dyDescent="0.25">
      <c r="A200" s="72"/>
      <c r="B200" s="72"/>
      <c r="C200" s="116"/>
      <c r="D200" s="116"/>
      <c r="E200" s="116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AM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</row>
    <row r="201" spans="1:75" x14ac:dyDescent="0.25">
      <c r="A201" s="72"/>
      <c r="B201" s="72"/>
      <c r="C201" s="116"/>
      <c r="D201" s="116"/>
      <c r="E201" s="116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AM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</row>
    <row r="202" spans="1:75" x14ac:dyDescent="0.25">
      <c r="A202" s="72"/>
      <c r="B202" s="72"/>
      <c r="C202" s="116"/>
      <c r="D202" s="116"/>
      <c r="E202" s="116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AM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</row>
    <row r="203" spans="1:75" x14ac:dyDescent="0.25">
      <c r="A203" s="72"/>
      <c r="B203" s="72"/>
      <c r="C203" s="116"/>
      <c r="D203" s="116"/>
      <c r="E203" s="116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AM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</row>
    <row r="204" spans="1:75" x14ac:dyDescent="0.25">
      <c r="A204" s="72"/>
      <c r="B204" s="72"/>
      <c r="C204" s="116"/>
      <c r="D204" s="116"/>
      <c r="E204" s="116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AM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</row>
    <row r="205" spans="1:75" x14ac:dyDescent="0.25">
      <c r="A205" s="72"/>
      <c r="B205" s="72"/>
      <c r="C205" s="116"/>
      <c r="D205" s="116"/>
      <c r="E205" s="116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AM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</row>
    <row r="206" spans="1:75" x14ac:dyDescent="0.25">
      <c r="A206" s="72"/>
      <c r="B206" s="72"/>
      <c r="C206" s="116"/>
      <c r="D206" s="116"/>
      <c r="E206" s="116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AM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</row>
    <row r="207" spans="1:75" x14ac:dyDescent="0.25">
      <c r="A207" s="72"/>
      <c r="B207" s="72"/>
      <c r="C207" s="116"/>
      <c r="D207" s="116"/>
      <c r="E207" s="116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AM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</row>
    <row r="208" spans="1:75" x14ac:dyDescent="0.25">
      <c r="A208" s="72"/>
      <c r="B208" s="72"/>
      <c r="C208" s="116"/>
      <c r="D208" s="116"/>
      <c r="E208" s="116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AM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</row>
    <row r="209" spans="1:75" x14ac:dyDescent="0.25">
      <c r="A209" s="72"/>
      <c r="B209" s="72"/>
      <c r="C209" s="116"/>
      <c r="D209" s="116"/>
      <c r="E209" s="116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AM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</row>
    <row r="210" spans="1:75" x14ac:dyDescent="0.25">
      <c r="A210" s="72"/>
      <c r="B210" s="72"/>
      <c r="C210" s="116"/>
      <c r="D210" s="116"/>
      <c r="E210" s="116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AM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</row>
    <row r="211" spans="1:75" x14ac:dyDescent="0.25">
      <c r="A211" s="72"/>
      <c r="B211" s="72"/>
      <c r="C211" s="116"/>
      <c r="D211" s="116"/>
      <c r="E211" s="116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AM211" s="72"/>
      <c r="BE211" s="72"/>
      <c r="BF211" s="72"/>
      <c r="BG211" s="72"/>
      <c r="BH211" s="72"/>
      <c r="BI211" s="72"/>
      <c r="BJ211" s="72"/>
      <c r="BK211" s="72"/>
      <c r="BL211" s="72"/>
      <c r="BM211" s="72"/>
      <c r="BN211" s="72"/>
      <c r="BO211" s="72"/>
      <c r="BP211" s="72"/>
      <c r="BQ211" s="72"/>
      <c r="BR211" s="72"/>
      <c r="BS211" s="72"/>
      <c r="BT211" s="72"/>
      <c r="BU211" s="72"/>
      <c r="BV211" s="72"/>
      <c r="BW211" s="72"/>
    </row>
    <row r="212" spans="1:75" x14ac:dyDescent="0.25">
      <c r="A212" s="72"/>
      <c r="B212" s="72"/>
      <c r="C212" s="116"/>
      <c r="D212" s="116"/>
      <c r="E212" s="116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AM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2"/>
      <c r="BS212" s="72"/>
      <c r="BT212" s="72"/>
      <c r="BU212" s="72"/>
      <c r="BV212" s="72"/>
      <c r="BW212" s="72"/>
    </row>
    <row r="213" spans="1:75" x14ac:dyDescent="0.25">
      <c r="A213" s="72"/>
      <c r="B213" s="72"/>
      <c r="C213" s="116"/>
      <c r="D213" s="116"/>
      <c r="E213" s="116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AM213" s="72"/>
      <c r="BE213" s="72"/>
      <c r="BF213" s="72"/>
      <c r="BG213" s="72"/>
      <c r="BH213" s="72"/>
      <c r="BI213" s="72"/>
      <c r="BJ213" s="72"/>
      <c r="BK213" s="72"/>
      <c r="BL213" s="72"/>
      <c r="BM213" s="72"/>
      <c r="BN213" s="72"/>
      <c r="BO213" s="72"/>
      <c r="BP213" s="72"/>
      <c r="BQ213" s="72"/>
      <c r="BR213" s="72"/>
      <c r="BS213" s="72"/>
      <c r="BT213" s="72"/>
      <c r="BU213" s="72"/>
      <c r="BV213" s="72"/>
      <c r="BW213" s="72"/>
    </row>
    <row r="214" spans="1:75" x14ac:dyDescent="0.25">
      <c r="A214" s="72"/>
      <c r="B214" s="72"/>
      <c r="C214" s="116"/>
      <c r="D214" s="116"/>
      <c r="E214" s="116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AM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</row>
    <row r="215" spans="1:75" x14ac:dyDescent="0.25">
      <c r="A215" s="72"/>
      <c r="B215" s="72"/>
      <c r="C215" s="116"/>
      <c r="D215" s="116"/>
      <c r="E215" s="116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AM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</row>
    <row r="216" spans="1:75" x14ac:dyDescent="0.25">
      <c r="A216" s="72"/>
      <c r="B216" s="72"/>
      <c r="C216" s="116"/>
      <c r="D216" s="116"/>
      <c r="E216" s="116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AM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</row>
    <row r="217" spans="1:75" x14ac:dyDescent="0.25">
      <c r="A217" s="72"/>
      <c r="B217" s="72"/>
      <c r="C217" s="116"/>
      <c r="D217" s="116"/>
      <c r="E217" s="116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AM217" s="72"/>
      <c r="BE217" s="72"/>
      <c r="BF217" s="72"/>
      <c r="BG217" s="72"/>
      <c r="BH217" s="72"/>
      <c r="BI217" s="72"/>
      <c r="BJ217" s="72"/>
      <c r="BK217" s="72"/>
      <c r="BL217" s="72"/>
      <c r="BM217" s="72"/>
      <c r="BN217" s="72"/>
      <c r="BO217" s="72"/>
      <c r="BP217" s="72"/>
      <c r="BQ217" s="72"/>
      <c r="BR217" s="72"/>
      <c r="BS217" s="72"/>
      <c r="BT217" s="72"/>
      <c r="BU217" s="72"/>
      <c r="BV217" s="72"/>
      <c r="BW217" s="72"/>
    </row>
    <row r="218" spans="1:75" x14ac:dyDescent="0.25">
      <c r="A218" s="72"/>
      <c r="B218" s="72"/>
      <c r="C218" s="116"/>
      <c r="D218" s="116"/>
      <c r="E218" s="116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AM218" s="72"/>
      <c r="BE218" s="72"/>
      <c r="BF218" s="72"/>
      <c r="BG218" s="72"/>
      <c r="BH218" s="72"/>
      <c r="BI218" s="72"/>
      <c r="BJ218" s="72"/>
      <c r="BK218" s="72"/>
      <c r="BL218" s="72"/>
      <c r="BM218" s="72"/>
      <c r="BN218" s="72"/>
      <c r="BO218" s="72"/>
      <c r="BP218" s="72"/>
      <c r="BQ218" s="72"/>
      <c r="BR218" s="72"/>
      <c r="BS218" s="72"/>
      <c r="BT218" s="72"/>
      <c r="BU218" s="72"/>
      <c r="BV218" s="72"/>
      <c r="BW218" s="72"/>
    </row>
    <row r="219" spans="1:75" x14ac:dyDescent="0.25">
      <c r="A219" s="72"/>
      <c r="B219" s="72"/>
      <c r="C219" s="116"/>
      <c r="D219" s="116"/>
      <c r="E219" s="116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AM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  <c r="BT219" s="72"/>
      <c r="BU219" s="72"/>
      <c r="BV219" s="72"/>
      <c r="BW219" s="72"/>
    </row>
    <row r="220" spans="1:75" x14ac:dyDescent="0.25">
      <c r="A220" s="72"/>
      <c r="B220" s="72"/>
      <c r="C220" s="116"/>
      <c r="D220" s="116"/>
      <c r="E220" s="116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AM220" s="72"/>
      <c r="BE220" s="72"/>
      <c r="BF220" s="72"/>
      <c r="BG220" s="72"/>
      <c r="BH220" s="72"/>
      <c r="BI220" s="72"/>
      <c r="BJ220" s="72"/>
      <c r="BK220" s="72"/>
      <c r="BL220" s="72"/>
      <c r="BM220" s="72"/>
      <c r="BN220" s="72"/>
      <c r="BO220" s="72"/>
      <c r="BP220" s="72"/>
      <c r="BQ220" s="72"/>
      <c r="BR220" s="72"/>
      <c r="BS220" s="72"/>
      <c r="BT220" s="72"/>
      <c r="BU220" s="72"/>
      <c r="BV220" s="72"/>
      <c r="BW220" s="72"/>
    </row>
    <row r="221" spans="1:75" x14ac:dyDescent="0.25">
      <c r="A221" s="72"/>
      <c r="B221" s="72"/>
      <c r="C221" s="116"/>
      <c r="D221" s="116"/>
      <c r="E221" s="116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AM221" s="72"/>
      <c r="BE221" s="72"/>
      <c r="BF221" s="72"/>
      <c r="BG221" s="72"/>
      <c r="BH221" s="72"/>
      <c r="BI221" s="72"/>
      <c r="BJ221" s="72"/>
      <c r="BK221" s="72"/>
      <c r="BL221" s="72"/>
      <c r="BM221" s="72"/>
      <c r="BN221" s="72"/>
      <c r="BO221" s="72"/>
      <c r="BP221" s="72"/>
      <c r="BQ221" s="72"/>
      <c r="BR221" s="72"/>
      <c r="BS221" s="72"/>
      <c r="BT221" s="72"/>
      <c r="BU221" s="72"/>
      <c r="BV221" s="72"/>
      <c r="BW221" s="72"/>
    </row>
    <row r="222" spans="1:75" x14ac:dyDescent="0.25">
      <c r="A222" s="72"/>
      <c r="B222" s="72"/>
      <c r="C222" s="116"/>
      <c r="D222" s="116"/>
      <c r="E222" s="116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AM222" s="72"/>
      <c r="BE222" s="72"/>
      <c r="BF222" s="72"/>
      <c r="BG222" s="72"/>
      <c r="BH222" s="72"/>
      <c r="BI222" s="72"/>
      <c r="BJ222" s="72"/>
      <c r="BK222" s="72"/>
      <c r="BL222" s="72"/>
      <c r="BM222" s="72"/>
      <c r="BN222" s="72"/>
      <c r="BO222" s="72"/>
      <c r="BP222" s="72"/>
      <c r="BQ222" s="72"/>
      <c r="BR222" s="72"/>
      <c r="BS222" s="72"/>
      <c r="BT222" s="72"/>
      <c r="BU222" s="72"/>
      <c r="BV222" s="72"/>
      <c r="BW222" s="72"/>
    </row>
    <row r="223" spans="1:75" x14ac:dyDescent="0.25">
      <c r="A223" s="72"/>
      <c r="B223" s="72"/>
      <c r="C223" s="116"/>
      <c r="D223" s="116"/>
      <c r="E223" s="116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AM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</row>
    <row r="224" spans="1:75" x14ac:dyDescent="0.25">
      <c r="A224" s="72"/>
      <c r="B224" s="72"/>
      <c r="C224" s="116"/>
      <c r="D224" s="116"/>
      <c r="E224" s="116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AM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</row>
    <row r="225" spans="1:75" x14ac:dyDescent="0.25">
      <c r="A225" s="72"/>
      <c r="B225" s="72"/>
      <c r="C225" s="116"/>
      <c r="D225" s="116"/>
      <c r="E225" s="116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AM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</row>
    <row r="226" spans="1:75" x14ac:dyDescent="0.25">
      <c r="A226" s="72"/>
      <c r="B226" s="72"/>
      <c r="C226" s="116"/>
      <c r="D226" s="116"/>
      <c r="E226" s="116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AM226" s="72"/>
      <c r="BE226" s="72"/>
      <c r="BF226" s="72"/>
      <c r="BG226" s="72"/>
      <c r="BH226" s="72"/>
      <c r="BI226" s="72"/>
      <c r="BJ226" s="72"/>
      <c r="BK226" s="72"/>
      <c r="BL226" s="72"/>
      <c r="BM226" s="72"/>
      <c r="BN226" s="72"/>
      <c r="BO226" s="72"/>
      <c r="BP226" s="72"/>
      <c r="BQ226" s="72"/>
      <c r="BR226" s="72"/>
      <c r="BS226" s="72"/>
      <c r="BT226" s="72"/>
      <c r="BU226" s="72"/>
      <c r="BV226" s="72"/>
      <c r="BW226" s="72"/>
    </row>
    <row r="227" spans="1:75" x14ac:dyDescent="0.25">
      <c r="A227" s="72"/>
      <c r="B227" s="72"/>
      <c r="C227" s="116"/>
      <c r="D227" s="116"/>
      <c r="E227" s="116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AM227" s="72"/>
      <c r="BE227" s="72"/>
      <c r="BF227" s="72"/>
      <c r="BG227" s="72"/>
      <c r="BH227" s="72"/>
      <c r="BI227" s="72"/>
      <c r="BJ227" s="72"/>
      <c r="BK227" s="72"/>
      <c r="BL227" s="72"/>
      <c r="BM227" s="72"/>
      <c r="BN227" s="72"/>
      <c r="BO227" s="72"/>
      <c r="BP227" s="72"/>
      <c r="BQ227" s="72"/>
      <c r="BR227" s="72"/>
      <c r="BS227" s="72"/>
      <c r="BT227" s="72"/>
      <c r="BU227" s="72"/>
      <c r="BV227" s="72"/>
      <c r="BW227" s="72"/>
    </row>
    <row r="228" spans="1:75" x14ac:dyDescent="0.25">
      <c r="A228" s="72"/>
      <c r="B228" s="72"/>
      <c r="C228" s="116"/>
      <c r="D228" s="116"/>
      <c r="E228" s="116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AM228" s="72"/>
      <c r="BE228" s="72"/>
      <c r="BF228" s="72"/>
      <c r="BG228" s="72"/>
      <c r="BH228" s="72"/>
      <c r="BI228" s="72"/>
      <c r="BJ228" s="72"/>
      <c r="BK228" s="72"/>
      <c r="BL228" s="72"/>
      <c r="BM228" s="72"/>
      <c r="BN228" s="72"/>
      <c r="BO228" s="72"/>
      <c r="BP228" s="72"/>
      <c r="BQ228" s="72"/>
      <c r="BR228" s="72"/>
      <c r="BS228" s="72"/>
      <c r="BT228" s="72"/>
      <c r="BU228" s="72"/>
      <c r="BV228" s="72"/>
      <c r="BW228" s="72"/>
    </row>
    <row r="229" spans="1:75" x14ac:dyDescent="0.25">
      <c r="A229" s="72"/>
      <c r="B229" s="72"/>
      <c r="C229" s="116"/>
      <c r="D229" s="116"/>
      <c r="E229" s="116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AM229" s="72"/>
      <c r="BE229" s="72"/>
      <c r="BF229" s="72"/>
      <c r="BG229" s="72"/>
      <c r="BH229" s="72"/>
      <c r="BI229" s="72"/>
      <c r="BJ229" s="72"/>
      <c r="BK229" s="72"/>
      <c r="BL229" s="72"/>
      <c r="BM229" s="72"/>
      <c r="BN229" s="72"/>
      <c r="BO229" s="72"/>
      <c r="BP229" s="72"/>
      <c r="BQ229" s="72"/>
      <c r="BR229" s="72"/>
      <c r="BS229" s="72"/>
      <c r="BT229" s="72"/>
      <c r="BU229" s="72"/>
      <c r="BV229" s="72"/>
      <c r="BW229" s="72"/>
    </row>
  </sheetData>
  <mergeCells count="11">
    <mergeCell ref="D13:E13"/>
    <mergeCell ref="H13:I13"/>
    <mergeCell ref="D16:D19"/>
    <mergeCell ref="D34:D37"/>
    <mergeCell ref="D40:M40"/>
    <mergeCell ref="H12:I12"/>
    <mergeCell ref="H7:I7"/>
    <mergeCell ref="H8:I8"/>
    <mergeCell ref="H9:I9"/>
    <mergeCell ref="H10:I10"/>
    <mergeCell ref="H11:I11"/>
  </mergeCells>
  <conditionalFormatting sqref="F8">
    <cfRule type="iconSet" priority="5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Z13:Z14 X13:X14 AB13:AB14 AD13:AD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>
                  <from>
                    <xdr:col>3</xdr:col>
                    <xdr:colOff>259080</xdr:colOff>
                    <xdr:row>7</xdr:row>
                    <xdr:rowOff>60960</xdr:rowOff>
                  </from>
                  <to>
                    <xdr:col>5</xdr:col>
                    <xdr:colOff>670560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>
                  <from>
                    <xdr:col>3</xdr:col>
                    <xdr:colOff>259080</xdr:colOff>
                    <xdr:row>24</xdr:row>
                    <xdr:rowOff>0</xdr:rowOff>
                  </from>
                  <to>
                    <xdr:col>5</xdr:col>
                    <xdr:colOff>670560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5"/>
  <sheetViews>
    <sheetView zoomScaleNormal="100" workbookViewId="0">
      <pane ySplit="1" topLeftCell="A2" activePane="bottomLeft" state="frozen"/>
      <selection pane="bottomLeft" activeCell="A500" sqref="A500"/>
    </sheetView>
  </sheetViews>
  <sheetFormatPr defaultColWidth="11.5546875" defaultRowHeight="12" customHeight="1" x14ac:dyDescent="0.2"/>
  <cols>
    <col min="1" max="1" width="15.6640625" style="134" bestFit="1" customWidth="1"/>
    <col min="2" max="2" width="5.6640625" style="134" bestFit="1" customWidth="1"/>
    <col min="3" max="3" width="40.6640625" style="134" bestFit="1" customWidth="1"/>
    <col min="4" max="4" width="8.6640625" style="134" bestFit="1" customWidth="1"/>
    <col min="5" max="6" width="9.6640625" style="134" bestFit="1" customWidth="1"/>
    <col min="7" max="9" width="11.6640625" style="134" bestFit="1" customWidth="1"/>
    <col min="10" max="10" width="8.6640625" style="134" bestFit="1" customWidth="1"/>
    <col min="11" max="12" width="9.6640625" style="134" bestFit="1" customWidth="1"/>
    <col min="13" max="15" width="11.6640625" style="134" bestFit="1" customWidth="1"/>
    <col min="16" max="16" width="9.6640625" style="134" bestFit="1" customWidth="1"/>
    <col min="17" max="17" width="7.6640625" style="134" bestFit="1" customWidth="1"/>
    <col min="18" max="16384" width="11.5546875" style="134"/>
  </cols>
  <sheetData>
    <row r="1" spans="1:17" ht="160.94999999999999" customHeight="1" x14ac:dyDescent="0.3">
      <c r="A1" s="127" t="s">
        <v>131</v>
      </c>
      <c r="B1" s="128" t="s">
        <v>12</v>
      </c>
      <c r="C1" s="129" t="s">
        <v>132</v>
      </c>
      <c r="D1" s="130" t="s">
        <v>133</v>
      </c>
      <c r="E1" s="131" t="s">
        <v>134</v>
      </c>
      <c r="F1" s="132" t="s">
        <v>135</v>
      </c>
      <c r="G1" s="132" t="s">
        <v>136</v>
      </c>
      <c r="H1" s="132" t="s">
        <v>137</v>
      </c>
      <c r="I1" s="133" t="s">
        <v>138</v>
      </c>
      <c r="J1" s="130" t="s">
        <v>139</v>
      </c>
      <c r="K1" s="131" t="s">
        <v>140</v>
      </c>
      <c r="L1" s="132" t="s">
        <v>141</v>
      </c>
      <c r="M1" s="132" t="s">
        <v>142</v>
      </c>
      <c r="N1" s="132" t="s">
        <v>143</v>
      </c>
      <c r="O1" s="133" t="s">
        <v>144</v>
      </c>
      <c r="P1" s="130" t="s">
        <v>145</v>
      </c>
      <c r="Q1" s="130" t="s">
        <v>146</v>
      </c>
    </row>
    <row r="2" spans="1:17" ht="34.950000000000003" customHeight="1" x14ac:dyDescent="0.3">
      <c r="A2" s="135" t="s">
        <v>147</v>
      </c>
      <c r="B2" s="136">
        <v>1</v>
      </c>
      <c r="C2" s="135" t="s">
        <v>148</v>
      </c>
      <c r="D2" s="137">
        <v>0.85756597000000001</v>
      </c>
      <c r="E2" s="138">
        <v>0.49000698999999998</v>
      </c>
      <c r="F2" s="138">
        <v>0.36755897999999998</v>
      </c>
      <c r="G2" s="138">
        <v>8.1617930000000005E-2</v>
      </c>
      <c r="H2" s="138">
        <v>4.0943809999999997E-2</v>
      </c>
      <c r="I2" s="139">
        <v>1.9872279999999999E-2</v>
      </c>
      <c r="J2" s="140">
        <v>6.0816090000000003E-2</v>
      </c>
      <c r="K2" s="141">
        <v>564</v>
      </c>
      <c r="L2" s="142">
        <v>416</v>
      </c>
      <c r="M2" s="142">
        <v>92</v>
      </c>
      <c r="N2" s="142">
        <v>46</v>
      </c>
      <c r="O2" s="142">
        <v>23</v>
      </c>
      <c r="P2" s="143">
        <v>1141</v>
      </c>
      <c r="Q2" s="144" t="s">
        <v>149</v>
      </c>
    </row>
    <row r="3" spans="1:17" ht="34.950000000000003" customHeight="1" x14ac:dyDescent="0.3">
      <c r="A3" s="135" t="s">
        <v>147</v>
      </c>
      <c r="B3" s="136">
        <v>2</v>
      </c>
      <c r="C3" s="135" t="s">
        <v>18</v>
      </c>
      <c r="D3" s="137">
        <v>0.75053018999999999</v>
      </c>
      <c r="E3" s="138">
        <v>0.41227520000000001</v>
      </c>
      <c r="F3" s="138">
        <v>0.33825498999999998</v>
      </c>
      <c r="G3" s="138">
        <v>0.12962973999999999</v>
      </c>
      <c r="H3" s="138">
        <v>8.1000409999999995E-2</v>
      </c>
      <c r="I3" s="139">
        <v>3.8839659999999998E-2</v>
      </c>
      <c r="J3" s="140">
        <v>0.11984007000000001</v>
      </c>
      <c r="K3" s="141">
        <v>473</v>
      </c>
      <c r="L3" s="142">
        <v>383</v>
      </c>
      <c r="M3" s="142">
        <v>146</v>
      </c>
      <c r="N3" s="142">
        <v>91</v>
      </c>
      <c r="O3" s="142">
        <v>45</v>
      </c>
      <c r="P3" s="143">
        <v>1138</v>
      </c>
      <c r="Q3" s="144" t="s">
        <v>149</v>
      </c>
    </row>
    <row r="4" spans="1:17" ht="34.950000000000003" customHeight="1" x14ac:dyDescent="0.3">
      <c r="A4" s="135" t="s">
        <v>147</v>
      </c>
      <c r="B4" s="136">
        <v>3</v>
      </c>
      <c r="C4" s="135" t="s">
        <v>20</v>
      </c>
      <c r="D4" s="137">
        <v>0.82951580999999996</v>
      </c>
      <c r="E4" s="138">
        <v>0.45976066999999998</v>
      </c>
      <c r="F4" s="138">
        <v>0.36975513999999998</v>
      </c>
      <c r="G4" s="138">
        <v>9.3414419999999998E-2</v>
      </c>
      <c r="H4" s="138">
        <v>4.9777479999999999E-2</v>
      </c>
      <c r="I4" s="139">
        <v>2.7292279999999999E-2</v>
      </c>
      <c r="J4" s="140">
        <v>7.7069769999999996E-2</v>
      </c>
      <c r="K4" s="141">
        <v>528</v>
      </c>
      <c r="L4" s="142">
        <v>421</v>
      </c>
      <c r="M4" s="142">
        <v>106</v>
      </c>
      <c r="N4" s="142">
        <v>57</v>
      </c>
      <c r="O4" s="142">
        <v>31</v>
      </c>
      <c r="P4" s="143">
        <v>1143</v>
      </c>
      <c r="Q4" s="144" t="s">
        <v>149</v>
      </c>
    </row>
    <row r="5" spans="1:17" ht="34.950000000000003" customHeight="1" x14ac:dyDescent="0.3">
      <c r="A5" s="135" t="s">
        <v>147</v>
      </c>
      <c r="B5" s="136">
        <v>4</v>
      </c>
      <c r="C5" s="135" t="s">
        <v>24</v>
      </c>
      <c r="D5" s="137">
        <v>0.89968082000000005</v>
      </c>
      <c r="E5" s="138">
        <v>0.51090382999999995</v>
      </c>
      <c r="F5" s="138">
        <v>0.38877698999999999</v>
      </c>
      <c r="G5" s="138">
        <v>5.2472440000000002E-2</v>
      </c>
      <c r="H5" s="138">
        <v>3.4576339999999997E-2</v>
      </c>
      <c r="I5" s="139">
        <v>1.32704E-2</v>
      </c>
      <c r="J5" s="140">
        <v>4.7846739999999999E-2</v>
      </c>
      <c r="K5" s="141">
        <v>584</v>
      </c>
      <c r="L5" s="142">
        <v>446</v>
      </c>
      <c r="M5" s="142">
        <v>61</v>
      </c>
      <c r="N5" s="142">
        <v>39</v>
      </c>
      <c r="O5" s="142">
        <v>15</v>
      </c>
      <c r="P5" s="143">
        <v>1145</v>
      </c>
      <c r="Q5" s="144" t="s">
        <v>149</v>
      </c>
    </row>
    <row r="6" spans="1:17" ht="34.950000000000003" customHeight="1" x14ac:dyDescent="0.3">
      <c r="A6" s="135" t="s">
        <v>147</v>
      </c>
      <c r="B6" s="136">
        <v>5</v>
      </c>
      <c r="C6" s="135" t="s">
        <v>150</v>
      </c>
      <c r="D6" s="137">
        <v>0.76972750999999995</v>
      </c>
      <c r="E6" s="138">
        <v>0.31711690999999997</v>
      </c>
      <c r="F6" s="138">
        <v>0.45261061000000002</v>
      </c>
      <c r="G6" s="138">
        <v>0.10157513</v>
      </c>
      <c r="H6" s="138">
        <v>8.8005609999999998E-2</v>
      </c>
      <c r="I6" s="139">
        <v>4.0691739999999997E-2</v>
      </c>
      <c r="J6" s="140">
        <v>0.12869736000000001</v>
      </c>
      <c r="K6" s="141">
        <v>362</v>
      </c>
      <c r="L6" s="142">
        <v>515</v>
      </c>
      <c r="M6" s="142">
        <v>116</v>
      </c>
      <c r="N6" s="142">
        <v>101</v>
      </c>
      <c r="O6" s="142">
        <v>48</v>
      </c>
      <c r="P6" s="143">
        <v>1142</v>
      </c>
      <c r="Q6" s="144">
        <v>0</v>
      </c>
    </row>
    <row r="7" spans="1:17" ht="34.950000000000003" customHeight="1" x14ac:dyDescent="0.3">
      <c r="A7" s="135" t="s">
        <v>147</v>
      </c>
      <c r="B7" s="136">
        <v>6</v>
      </c>
      <c r="C7" s="135" t="s">
        <v>151</v>
      </c>
      <c r="D7" s="137">
        <v>0.78385128999999998</v>
      </c>
      <c r="E7" s="138">
        <v>0.35639271</v>
      </c>
      <c r="F7" s="138">
        <v>0.42745859000000003</v>
      </c>
      <c r="G7" s="138">
        <v>9.857436E-2</v>
      </c>
      <c r="H7" s="138">
        <v>7.9999319999999999E-2</v>
      </c>
      <c r="I7" s="139">
        <v>3.7575020000000001E-2</v>
      </c>
      <c r="J7" s="140">
        <v>0.11757434999999999</v>
      </c>
      <c r="K7" s="141">
        <v>406</v>
      </c>
      <c r="L7" s="142">
        <v>485</v>
      </c>
      <c r="M7" s="142">
        <v>112</v>
      </c>
      <c r="N7" s="142">
        <v>91</v>
      </c>
      <c r="O7" s="142">
        <v>42</v>
      </c>
      <c r="P7" s="143">
        <v>1136</v>
      </c>
      <c r="Q7" s="144">
        <v>0</v>
      </c>
    </row>
    <row r="8" spans="1:17" ht="34.950000000000003" customHeight="1" x14ac:dyDescent="0.3">
      <c r="A8" s="135" t="s">
        <v>147</v>
      </c>
      <c r="B8" s="136">
        <v>7</v>
      </c>
      <c r="C8" s="135" t="s">
        <v>152</v>
      </c>
      <c r="D8" s="137">
        <v>0.93195223999999999</v>
      </c>
      <c r="E8" s="138">
        <v>0.53415267</v>
      </c>
      <c r="F8" s="138">
        <v>0.39779956999999999</v>
      </c>
      <c r="G8" s="138">
        <v>4.1352090000000001E-2</v>
      </c>
      <c r="H8" s="138">
        <v>1.7406410000000001E-2</v>
      </c>
      <c r="I8" s="139">
        <v>9.2892600000000006E-3</v>
      </c>
      <c r="J8" s="140">
        <v>2.6695670000000001E-2</v>
      </c>
      <c r="K8" s="141">
        <v>610</v>
      </c>
      <c r="L8" s="142">
        <v>451</v>
      </c>
      <c r="M8" s="142">
        <v>47</v>
      </c>
      <c r="N8" s="142">
        <v>20</v>
      </c>
      <c r="O8" s="142">
        <v>11</v>
      </c>
      <c r="P8" s="143">
        <v>1139</v>
      </c>
      <c r="Q8" s="144">
        <v>0</v>
      </c>
    </row>
    <row r="9" spans="1:17" ht="52.95" customHeight="1" x14ac:dyDescent="0.3">
      <c r="A9" s="135" t="s">
        <v>147</v>
      </c>
      <c r="B9" s="136">
        <v>8</v>
      </c>
      <c r="C9" s="135" t="s">
        <v>153</v>
      </c>
      <c r="D9" s="137">
        <v>0.80687428999999999</v>
      </c>
      <c r="E9" s="138">
        <v>0.49578162999999997</v>
      </c>
      <c r="F9" s="138">
        <v>0.31109266000000002</v>
      </c>
      <c r="G9" s="138">
        <v>0.12592832000000001</v>
      </c>
      <c r="H9" s="138">
        <v>3.7029329999999999E-2</v>
      </c>
      <c r="I9" s="139">
        <v>3.0168049999999998E-2</v>
      </c>
      <c r="J9" s="140">
        <v>6.7197389999999996E-2</v>
      </c>
      <c r="K9" s="141">
        <v>542</v>
      </c>
      <c r="L9" s="142">
        <v>334</v>
      </c>
      <c r="M9" s="142">
        <v>135</v>
      </c>
      <c r="N9" s="142">
        <v>39</v>
      </c>
      <c r="O9" s="142">
        <v>32</v>
      </c>
      <c r="P9" s="143">
        <v>1082</v>
      </c>
      <c r="Q9" s="144">
        <v>63</v>
      </c>
    </row>
    <row r="10" spans="1:17" ht="34.950000000000003" customHeight="1" x14ac:dyDescent="0.3">
      <c r="A10" s="135" t="s">
        <v>147</v>
      </c>
      <c r="B10" s="136">
        <v>9</v>
      </c>
      <c r="C10" s="135" t="s">
        <v>154</v>
      </c>
      <c r="D10" s="137">
        <v>0.93147279000000005</v>
      </c>
      <c r="E10" s="138">
        <v>0.59528362999999995</v>
      </c>
      <c r="F10" s="138">
        <v>0.33618915999999999</v>
      </c>
      <c r="G10" s="138">
        <v>4.0664989999999998E-2</v>
      </c>
      <c r="H10" s="138">
        <v>1.626526E-2</v>
      </c>
      <c r="I10" s="139">
        <v>1.159696E-2</v>
      </c>
      <c r="J10" s="140">
        <v>2.786222E-2</v>
      </c>
      <c r="K10" s="141">
        <v>683</v>
      </c>
      <c r="L10" s="142">
        <v>384</v>
      </c>
      <c r="M10" s="142">
        <v>47</v>
      </c>
      <c r="N10" s="142">
        <v>19</v>
      </c>
      <c r="O10" s="142">
        <v>13</v>
      </c>
      <c r="P10" s="143">
        <v>1146</v>
      </c>
      <c r="Q10" s="144" t="s">
        <v>149</v>
      </c>
    </row>
    <row r="11" spans="1:17" ht="52.95" customHeight="1" x14ac:dyDescent="0.3">
      <c r="A11" s="135" t="s">
        <v>147</v>
      </c>
      <c r="B11" s="136">
        <v>10</v>
      </c>
      <c r="C11" s="135" t="s">
        <v>42</v>
      </c>
      <c r="D11" s="137">
        <v>0.53951008</v>
      </c>
      <c r="E11" s="138">
        <v>0.20284050000000001</v>
      </c>
      <c r="F11" s="138">
        <v>0.33666958000000002</v>
      </c>
      <c r="G11" s="138">
        <v>0.27987085</v>
      </c>
      <c r="H11" s="138">
        <v>0.10579901</v>
      </c>
      <c r="I11" s="139">
        <v>7.4820059999999994E-2</v>
      </c>
      <c r="J11" s="140">
        <v>0.18061906999999999</v>
      </c>
      <c r="K11" s="141">
        <v>198</v>
      </c>
      <c r="L11" s="142">
        <v>321</v>
      </c>
      <c r="M11" s="142">
        <v>262</v>
      </c>
      <c r="N11" s="142">
        <v>98</v>
      </c>
      <c r="O11" s="142">
        <v>70</v>
      </c>
      <c r="P11" s="143">
        <v>949</v>
      </c>
      <c r="Q11" s="144">
        <v>197</v>
      </c>
    </row>
    <row r="12" spans="1:17" ht="52.95" customHeight="1" x14ac:dyDescent="0.3">
      <c r="A12" s="135" t="s">
        <v>147</v>
      </c>
      <c r="B12" s="136">
        <v>12</v>
      </c>
      <c r="C12" s="135" t="s">
        <v>155</v>
      </c>
      <c r="D12" s="137">
        <v>0.70424043000000003</v>
      </c>
      <c r="E12" s="138">
        <v>0.28197481000000002</v>
      </c>
      <c r="F12" s="138">
        <v>0.42226562000000001</v>
      </c>
      <c r="G12" s="138">
        <v>0.18089458</v>
      </c>
      <c r="H12" s="138">
        <v>6.7627099999999996E-2</v>
      </c>
      <c r="I12" s="139">
        <v>4.7237880000000003E-2</v>
      </c>
      <c r="J12" s="140">
        <v>0.11486498000000001</v>
      </c>
      <c r="K12" s="141">
        <v>295</v>
      </c>
      <c r="L12" s="142">
        <v>438</v>
      </c>
      <c r="M12" s="142">
        <v>184</v>
      </c>
      <c r="N12" s="142">
        <v>70</v>
      </c>
      <c r="O12" s="142">
        <v>47</v>
      </c>
      <c r="P12" s="143">
        <v>1034</v>
      </c>
      <c r="Q12" s="144">
        <v>113</v>
      </c>
    </row>
    <row r="13" spans="1:17" ht="52.95" customHeight="1" x14ac:dyDescent="0.3">
      <c r="A13" s="135" t="s">
        <v>147</v>
      </c>
      <c r="B13" s="136">
        <v>13</v>
      </c>
      <c r="C13" s="135" t="s">
        <v>156</v>
      </c>
      <c r="D13" s="137">
        <v>0.91601021999999999</v>
      </c>
      <c r="E13" s="138">
        <v>0.50832544000000002</v>
      </c>
      <c r="F13" s="138">
        <v>0.40768479000000002</v>
      </c>
      <c r="G13" s="138">
        <v>4.8811180000000003E-2</v>
      </c>
      <c r="H13" s="138">
        <v>2.419922E-2</v>
      </c>
      <c r="I13" s="139">
        <v>1.097938E-2</v>
      </c>
      <c r="J13" s="140">
        <v>3.5178599999999997E-2</v>
      </c>
      <c r="K13" s="141">
        <v>582</v>
      </c>
      <c r="L13" s="142">
        <v>462</v>
      </c>
      <c r="M13" s="142">
        <v>56</v>
      </c>
      <c r="N13" s="142">
        <v>27</v>
      </c>
      <c r="O13" s="142">
        <v>12</v>
      </c>
      <c r="P13" s="143">
        <v>1139</v>
      </c>
      <c r="Q13" s="144">
        <v>7</v>
      </c>
    </row>
    <row r="14" spans="1:17" ht="34.950000000000003" customHeight="1" x14ac:dyDescent="0.3">
      <c r="A14" s="135" t="s">
        <v>147</v>
      </c>
      <c r="B14" s="136">
        <v>14</v>
      </c>
      <c r="C14" s="135" t="s">
        <v>45</v>
      </c>
      <c r="D14" s="137">
        <v>0.83861903999999998</v>
      </c>
      <c r="E14" s="138">
        <v>0.42221817</v>
      </c>
      <c r="F14" s="138">
        <v>0.41640085999999998</v>
      </c>
      <c r="G14" s="138">
        <v>9.0809639999999997E-2</v>
      </c>
      <c r="H14" s="138">
        <v>3.796824E-2</v>
      </c>
      <c r="I14" s="139">
        <v>3.260308E-2</v>
      </c>
      <c r="J14" s="140">
        <v>7.0571320000000007E-2</v>
      </c>
      <c r="K14" s="141">
        <v>483</v>
      </c>
      <c r="L14" s="142">
        <v>469</v>
      </c>
      <c r="M14" s="142">
        <v>100</v>
      </c>
      <c r="N14" s="142">
        <v>43</v>
      </c>
      <c r="O14" s="142">
        <v>36</v>
      </c>
      <c r="P14" s="143">
        <v>1131</v>
      </c>
      <c r="Q14" s="144">
        <v>12</v>
      </c>
    </row>
    <row r="15" spans="1:17" ht="34.950000000000003" customHeight="1" x14ac:dyDescent="0.3">
      <c r="A15" s="135" t="s">
        <v>147</v>
      </c>
      <c r="B15" s="136">
        <v>15</v>
      </c>
      <c r="C15" s="135" t="s">
        <v>46</v>
      </c>
      <c r="D15" s="137">
        <v>0.93405347999999999</v>
      </c>
      <c r="E15" s="138">
        <v>0.63719349999999997</v>
      </c>
      <c r="F15" s="138">
        <v>0.29685996999999997</v>
      </c>
      <c r="G15" s="138">
        <v>5.0165300000000003E-2</v>
      </c>
      <c r="H15" s="138">
        <v>8.0842699999999993E-3</v>
      </c>
      <c r="I15" s="139">
        <v>7.6969600000000001E-3</v>
      </c>
      <c r="J15" s="140">
        <v>1.578123E-2</v>
      </c>
      <c r="K15" s="141">
        <v>733</v>
      </c>
      <c r="L15" s="142">
        <v>333</v>
      </c>
      <c r="M15" s="142">
        <v>56</v>
      </c>
      <c r="N15" s="142">
        <v>9</v>
      </c>
      <c r="O15" s="142">
        <v>9</v>
      </c>
      <c r="P15" s="143">
        <v>1140</v>
      </c>
      <c r="Q15" s="144">
        <v>7</v>
      </c>
    </row>
    <row r="16" spans="1:17" ht="34.950000000000003" customHeight="1" x14ac:dyDescent="0.3">
      <c r="A16" s="135" t="s">
        <v>147</v>
      </c>
      <c r="B16" s="136">
        <v>16</v>
      </c>
      <c r="C16" s="135" t="s">
        <v>47</v>
      </c>
      <c r="D16" s="137">
        <v>0.91910833999999997</v>
      </c>
      <c r="E16" s="138">
        <v>0.54034475000000004</v>
      </c>
      <c r="F16" s="138">
        <v>0.37876358999999998</v>
      </c>
      <c r="G16" s="138">
        <v>5.5000010000000002E-2</v>
      </c>
      <c r="H16" s="138">
        <v>1.8757469999999998E-2</v>
      </c>
      <c r="I16" s="139">
        <v>7.1341800000000004E-3</v>
      </c>
      <c r="J16" s="140">
        <v>2.589166E-2</v>
      </c>
      <c r="K16" s="141">
        <v>616</v>
      </c>
      <c r="L16" s="142">
        <v>428</v>
      </c>
      <c r="M16" s="142">
        <v>63</v>
      </c>
      <c r="N16" s="142">
        <v>22</v>
      </c>
      <c r="O16" s="142">
        <v>8</v>
      </c>
      <c r="P16" s="143">
        <v>1137</v>
      </c>
      <c r="Q16" s="144">
        <v>11</v>
      </c>
    </row>
    <row r="17" spans="1:17" ht="34.950000000000003" customHeight="1" x14ac:dyDescent="0.3">
      <c r="A17" s="135" t="s">
        <v>147</v>
      </c>
      <c r="B17" s="136">
        <v>17</v>
      </c>
      <c r="C17" s="135" t="s">
        <v>157</v>
      </c>
      <c r="D17" s="137">
        <v>0.90310586999999998</v>
      </c>
      <c r="E17" s="138">
        <v>0.61358336000000002</v>
      </c>
      <c r="F17" s="138">
        <v>0.28952251000000001</v>
      </c>
      <c r="G17" s="138">
        <v>6.5437750000000003E-2</v>
      </c>
      <c r="H17" s="138">
        <v>1.9937300000000002E-2</v>
      </c>
      <c r="I17" s="139">
        <v>1.1519069999999999E-2</v>
      </c>
      <c r="J17" s="140">
        <v>3.1456369999999997E-2</v>
      </c>
      <c r="K17" s="141">
        <v>707</v>
      </c>
      <c r="L17" s="142">
        <v>328</v>
      </c>
      <c r="M17" s="142">
        <v>74</v>
      </c>
      <c r="N17" s="142">
        <v>23</v>
      </c>
      <c r="O17" s="142">
        <v>13</v>
      </c>
      <c r="P17" s="143">
        <v>1145</v>
      </c>
      <c r="Q17" s="144" t="s">
        <v>149</v>
      </c>
    </row>
    <row r="18" spans="1:17" ht="52.95" customHeight="1" x14ac:dyDescent="0.3">
      <c r="A18" s="135" t="s">
        <v>147</v>
      </c>
      <c r="B18" s="136">
        <v>18</v>
      </c>
      <c r="C18" s="135" t="s">
        <v>158</v>
      </c>
      <c r="D18" s="137">
        <v>0.73140101999999996</v>
      </c>
      <c r="E18" s="138">
        <v>0.40044237999999999</v>
      </c>
      <c r="F18" s="138">
        <v>0.33095865000000002</v>
      </c>
      <c r="G18" s="138">
        <v>0.16610053999999999</v>
      </c>
      <c r="H18" s="138">
        <v>6.5587270000000003E-2</v>
      </c>
      <c r="I18" s="139">
        <v>3.691117E-2</v>
      </c>
      <c r="J18" s="140">
        <v>0.10249844</v>
      </c>
      <c r="K18" s="141">
        <v>451</v>
      </c>
      <c r="L18" s="142">
        <v>365</v>
      </c>
      <c r="M18" s="142">
        <v>181</v>
      </c>
      <c r="N18" s="142">
        <v>73</v>
      </c>
      <c r="O18" s="142">
        <v>40</v>
      </c>
      <c r="P18" s="143">
        <v>1110</v>
      </c>
      <c r="Q18" s="144">
        <v>37</v>
      </c>
    </row>
    <row r="19" spans="1:17" ht="34.950000000000003" customHeight="1" x14ac:dyDescent="0.3">
      <c r="A19" s="135" t="s">
        <v>147</v>
      </c>
      <c r="B19" s="136">
        <v>19</v>
      </c>
      <c r="C19" s="135" t="s">
        <v>50</v>
      </c>
      <c r="D19" s="137">
        <v>0.93662192</v>
      </c>
      <c r="E19" s="138">
        <v>0.72811965999999995</v>
      </c>
      <c r="F19" s="138">
        <v>0.20850225999999999</v>
      </c>
      <c r="G19" s="138">
        <v>3.83842E-2</v>
      </c>
      <c r="H19" s="138">
        <v>1.3751680000000001E-2</v>
      </c>
      <c r="I19" s="139">
        <v>1.1242210000000001E-2</v>
      </c>
      <c r="J19" s="140">
        <v>2.4993890000000001E-2</v>
      </c>
      <c r="K19" s="141">
        <v>836</v>
      </c>
      <c r="L19" s="142">
        <v>237</v>
      </c>
      <c r="M19" s="142">
        <v>43</v>
      </c>
      <c r="N19" s="142">
        <v>16</v>
      </c>
      <c r="O19" s="142">
        <v>13</v>
      </c>
      <c r="P19" s="143">
        <v>1145</v>
      </c>
      <c r="Q19" s="144">
        <v>1</v>
      </c>
    </row>
    <row r="20" spans="1:17" ht="52.95" customHeight="1" x14ac:dyDescent="0.3">
      <c r="A20" s="135" t="s">
        <v>147</v>
      </c>
      <c r="B20" s="136">
        <v>20</v>
      </c>
      <c r="C20" s="135" t="s">
        <v>51</v>
      </c>
      <c r="D20" s="137">
        <v>0.88841157999999998</v>
      </c>
      <c r="E20" s="138">
        <v>0.64005617000000004</v>
      </c>
      <c r="F20" s="138">
        <v>0.24835541999999999</v>
      </c>
      <c r="G20" s="138">
        <v>8.8554170000000001E-2</v>
      </c>
      <c r="H20" s="138">
        <v>1.1242179999999999E-2</v>
      </c>
      <c r="I20" s="139">
        <v>1.179206E-2</v>
      </c>
      <c r="J20" s="140">
        <v>2.3034240000000001E-2</v>
      </c>
      <c r="K20" s="141">
        <v>699</v>
      </c>
      <c r="L20" s="142">
        <v>267</v>
      </c>
      <c r="M20" s="142">
        <v>94</v>
      </c>
      <c r="N20" s="142">
        <v>12</v>
      </c>
      <c r="O20" s="142">
        <v>13</v>
      </c>
      <c r="P20" s="143">
        <v>1085</v>
      </c>
      <c r="Q20" s="144">
        <v>59</v>
      </c>
    </row>
    <row r="21" spans="1:17" ht="34.950000000000003" customHeight="1" x14ac:dyDescent="0.3">
      <c r="A21" s="135" t="s">
        <v>147</v>
      </c>
      <c r="B21" s="136">
        <v>21</v>
      </c>
      <c r="C21" s="135" t="s">
        <v>52</v>
      </c>
      <c r="D21" s="137">
        <v>0.91619850999999997</v>
      </c>
      <c r="E21" s="138">
        <v>0.64058782000000003</v>
      </c>
      <c r="F21" s="138">
        <v>0.27561068</v>
      </c>
      <c r="G21" s="138">
        <v>5.0520240000000001E-2</v>
      </c>
      <c r="H21" s="138">
        <v>1.800906E-2</v>
      </c>
      <c r="I21" s="139">
        <v>1.52722E-2</v>
      </c>
      <c r="J21" s="140">
        <v>3.328126E-2</v>
      </c>
      <c r="K21" s="141">
        <v>737</v>
      </c>
      <c r="L21" s="142">
        <v>310</v>
      </c>
      <c r="M21" s="142">
        <v>56</v>
      </c>
      <c r="N21" s="142">
        <v>20</v>
      </c>
      <c r="O21" s="142">
        <v>17</v>
      </c>
      <c r="P21" s="143">
        <v>1140</v>
      </c>
      <c r="Q21" s="144">
        <v>4</v>
      </c>
    </row>
    <row r="22" spans="1:17" ht="34.950000000000003" customHeight="1" x14ac:dyDescent="0.3">
      <c r="A22" s="135" t="s">
        <v>147</v>
      </c>
      <c r="B22" s="136">
        <v>22</v>
      </c>
      <c r="C22" s="135" t="s">
        <v>53</v>
      </c>
      <c r="D22" s="137">
        <v>0.91650509999999996</v>
      </c>
      <c r="E22" s="138">
        <v>0.69016816000000003</v>
      </c>
      <c r="F22" s="138">
        <v>0.22633692999999999</v>
      </c>
      <c r="G22" s="138">
        <v>4.3665710000000003E-2</v>
      </c>
      <c r="H22" s="138">
        <v>2.230996E-2</v>
      </c>
      <c r="I22" s="139">
        <v>1.751923E-2</v>
      </c>
      <c r="J22" s="140">
        <v>3.982919E-2</v>
      </c>
      <c r="K22" s="141">
        <v>791</v>
      </c>
      <c r="L22" s="142">
        <v>255</v>
      </c>
      <c r="M22" s="142">
        <v>50</v>
      </c>
      <c r="N22" s="142">
        <v>25</v>
      </c>
      <c r="O22" s="142">
        <v>20</v>
      </c>
      <c r="P22" s="143">
        <v>1141</v>
      </c>
      <c r="Q22" s="144" t="s">
        <v>149</v>
      </c>
    </row>
    <row r="23" spans="1:17" ht="34.950000000000003" customHeight="1" x14ac:dyDescent="0.3">
      <c r="A23" s="135" t="s">
        <v>147</v>
      </c>
      <c r="B23" s="136">
        <v>23</v>
      </c>
      <c r="C23" s="135" t="s">
        <v>54</v>
      </c>
      <c r="D23" s="137">
        <v>0.92708557999999996</v>
      </c>
      <c r="E23" s="138">
        <v>0.74733764000000003</v>
      </c>
      <c r="F23" s="138">
        <v>0.17974793999999999</v>
      </c>
      <c r="G23" s="138">
        <v>4.2047599999999997E-2</v>
      </c>
      <c r="H23" s="138">
        <v>1.8329229999999998E-2</v>
      </c>
      <c r="I23" s="139">
        <v>1.2537589999999999E-2</v>
      </c>
      <c r="J23" s="140">
        <v>3.086682E-2</v>
      </c>
      <c r="K23" s="141">
        <v>857</v>
      </c>
      <c r="L23" s="142">
        <v>202</v>
      </c>
      <c r="M23" s="142">
        <v>48</v>
      </c>
      <c r="N23" s="142">
        <v>20</v>
      </c>
      <c r="O23" s="142">
        <v>14</v>
      </c>
      <c r="P23" s="143">
        <v>1141</v>
      </c>
      <c r="Q23" s="144" t="s">
        <v>149</v>
      </c>
    </row>
    <row r="24" spans="1:17" ht="34.950000000000003" customHeight="1" x14ac:dyDescent="0.3">
      <c r="A24" s="135" t="s">
        <v>147</v>
      </c>
      <c r="B24" s="136">
        <v>24</v>
      </c>
      <c r="C24" s="135" t="s">
        <v>55</v>
      </c>
      <c r="D24" s="137">
        <v>0.88330432999999997</v>
      </c>
      <c r="E24" s="138">
        <v>0.67023100000000002</v>
      </c>
      <c r="F24" s="138">
        <v>0.21307333000000001</v>
      </c>
      <c r="G24" s="138">
        <v>6.1266710000000002E-2</v>
      </c>
      <c r="H24" s="138">
        <v>3.5324939999999999E-2</v>
      </c>
      <c r="I24" s="139">
        <v>2.010402E-2</v>
      </c>
      <c r="J24" s="140">
        <v>5.5428959999999999E-2</v>
      </c>
      <c r="K24" s="141">
        <v>768</v>
      </c>
      <c r="L24" s="142">
        <v>240</v>
      </c>
      <c r="M24" s="142">
        <v>69</v>
      </c>
      <c r="N24" s="142">
        <v>39</v>
      </c>
      <c r="O24" s="142">
        <v>23</v>
      </c>
      <c r="P24" s="143">
        <v>1139</v>
      </c>
      <c r="Q24" s="144" t="s">
        <v>149</v>
      </c>
    </row>
    <row r="25" spans="1:17" ht="52.95" customHeight="1" x14ac:dyDescent="0.3">
      <c r="A25" s="135" t="s">
        <v>159</v>
      </c>
      <c r="B25" s="136">
        <v>25</v>
      </c>
      <c r="C25" s="135" t="s">
        <v>56</v>
      </c>
      <c r="D25" s="137">
        <v>0.90865335000000003</v>
      </c>
      <c r="E25" s="138">
        <v>0.69705024999999998</v>
      </c>
      <c r="F25" s="138">
        <v>0.21160308999999999</v>
      </c>
      <c r="G25" s="138">
        <v>5.832238E-2</v>
      </c>
      <c r="H25" s="138">
        <v>2.0933960000000001E-2</v>
      </c>
      <c r="I25" s="139">
        <v>1.209031E-2</v>
      </c>
      <c r="J25" s="140">
        <v>3.3024270000000001E-2</v>
      </c>
      <c r="K25" s="141">
        <v>800</v>
      </c>
      <c r="L25" s="142">
        <v>243</v>
      </c>
      <c r="M25" s="142">
        <v>66</v>
      </c>
      <c r="N25" s="142">
        <v>24</v>
      </c>
      <c r="O25" s="142">
        <v>14</v>
      </c>
      <c r="P25" s="143">
        <v>1147</v>
      </c>
      <c r="Q25" s="144" t="s">
        <v>149</v>
      </c>
    </row>
    <row r="26" spans="1:17" ht="52.95" customHeight="1" x14ac:dyDescent="0.3">
      <c r="A26" s="135" t="s">
        <v>147</v>
      </c>
      <c r="B26" s="136">
        <v>26</v>
      </c>
      <c r="C26" s="135" t="s">
        <v>57</v>
      </c>
      <c r="D26" s="137">
        <v>0.76132672999999995</v>
      </c>
      <c r="E26" s="138">
        <v>0.36333439000000001</v>
      </c>
      <c r="F26" s="138">
        <v>0.39799234</v>
      </c>
      <c r="G26" s="138">
        <v>0.11925975</v>
      </c>
      <c r="H26" s="138">
        <v>7.5670009999999996E-2</v>
      </c>
      <c r="I26" s="139">
        <v>4.3743509999999999E-2</v>
      </c>
      <c r="J26" s="140">
        <v>0.11941351</v>
      </c>
      <c r="K26" s="141">
        <v>416</v>
      </c>
      <c r="L26" s="142">
        <v>452</v>
      </c>
      <c r="M26" s="142">
        <v>134</v>
      </c>
      <c r="N26" s="142">
        <v>86</v>
      </c>
      <c r="O26" s="142">
        <v>50</v>
      </c>
      <c r="P26" s="143">
        <v>1138</v>
      </c>
      <c r="Q26" s="144">
        <v>6</v>
      </c>
    </row>
    <row r="27" spans="1:17" ht="52.95" customHeight="1" x14ac:dyDescent="0.3">
      <c r="A27" s="135" t="s">
        <v>147</v>
      </c>
      <c r="B27" s="136">
        <v>27</v>
      </c>
      <c r="C27" s="135" t="s">
        <v>58</v>
      </c>
      <c r="D27" s="137">
        <v>0.82496665000000002</v>
      </c>
      <c r="E27" s="138">
        <v>0.47891238000000003</v>
      </c>
      <c r="F27" s="138">
        <v>0.34605427</v>
      </c>
      <c r="G27" s="138">
        <v>0.10174663</v>
      </c>
      <c r="H27" s="138">
        <v>4.5446100000000003E-2</v>
      </c>
      <c r="I27" s="139">
        <v>2.784062E-2</v>
      </c>
      <c r="J27" s="140">
        <v>7.328672E-2</v>
      </c>
      <c r="K27" s="141">
        <v>538</v>
      </c>
      <c r="L27" s="142">
        <v>386</v>
      </c>
      <c r="M27" s="142">
        <v>112</v>
      </c>
      <c r="N27" s="142">
        <v>49</v>
      </c>
      <c r="O27" s="142">
        <v>31</v>
      </c>
      <c r="P27" s="143">
        <v>1116</v>
      </c>
      <c r="Q27" s="144">
        <v>24</v>
      </c>
    </row>
    <row r="28" spans="1:17" ht="34.950000000000003" customHeight="1" x14ac:dyDescent="0.3">
      <c r="A28" s="135" t="s">
        <v>147</v>
      </c>
      <c r="B28" s="136">
        <v>28</v>
      </c>
      <c r="C28" s="135" t="s">
        <v>160</v>
      </c>
      <c r="D28" s="137">
        <v>0.83418068999999995</v>
      </c>
      <c r="E28" s="138">
        <v>0.42267933000000002</v>
      </c>
      <c r="F28" s="138">
        <v>0.41150135999999998</v>
      </c>
      <c r="G28" s="138">
        <v>0.10397715</v>
      </c>
      <c r="H28" s="138">
        <v>3.4662940000000003E-2</v>
      </c>
      <c r="I28" s="139">
        <v>2.717922E-2</v>
      </c>
      <c r="J28" s="140">
        <v>6.184216E-2</v>
      </c>
      <c r="K28" s="141">
        <v>483</v>
      </c>
      <c r="L28" s="142">
        <v>467</v>
      </c>
      <c r="M28" s="142">
        <v>117</v>
      </c>
      <c r="N28" s="142">
        <v>39</v>
      </c>
      <c r="O28" s="142">
        <v>31</v>
      </c>
      <c r="P28" s="143">
        <v>1137</v>
      </c>
      <c r="Q28" s="144">
        <v>2</v>
      </c>
    </row>
    <row r="29" spans="1:17" ht="70.95" customHeight="1" x14ac:dyDescent="0.3">
      <c r="A29" s="135" t="s">
        <v>147</v>
      </c>
      <c r="B29" s="136">
        <v>29</v>
      </c>
      <c r="C29" s="135" t="s">
        <v>100</v>
      </c>
      <c r="D29" s="137">
        <v>0.79002899000000004</v>
      </c>
      <c r="E29" s="138">
        <v>0.41473448000000002</v>
      </c>
      <c r="F29" s="138">
        <v>0.37529451000000003</v>
      </c>
      <c r="G29" s="138">
        <v>0.10818719</v>
      </c>
      <c r="H29" s="138">
        <v>6.2112340000000002E-2</v>
      </c>
      <c r="I29" s="139">
        <v>3.9671480000000002E-2</v>
      </c>
      <c r="J29" s="140">
        <v>0.10178382</v>
      </c>
      <c r="K29" s="141">
        <v>470</v>
      </c>
      <c r="L29" s="142">
        <v>421</v>
      </c>
      <c r="M29" s="142">
        <v>122</v>
      </c>
      <c r="N29" s="142">
        <v>69</v>
      </c>
      <c r="O29" s="142">
        <v>45</v>
      </c>
      <c r="P29" s="143">
        <v>1127</v>
      </c>
      <c r="Q29" s="144">
        <v>18</v>
      </c>
    </row>
    <row r="30" spans="1:17" ht="52.95" customHeight="1" x14ac:dyDescent="0.3">
      <c r="A30" s="135" t="s">
        <v>159</v>
      </c>
      <c r="B30" s="136">
        <v>30</v>
      </c>
      <c r="C30" s="135" t="s">
        <v>60</v>
      </c>
      <c r="D30" s="137">
        <v>0.83158653999999999</v>
      </c>
      <c r="E30" s="138">
        <v>0.53405502000000005</v>
      </c>
      <c r="F30" s="138">
        <v>0.29753151999999999</v>
      </c>
      <c r="G30" s="138">
        <v>0.11116804</v>
      </c>
      <c r="H30" s="138">
        <v>3.4730030000000002E-2</v>
      </c>
      <c r="I30" s="139">
        <v>2.251539E-2</v>
      </c>
      <c r="J30" s="140">
        <v>5.7245409999999997E-2</v>
      </c>
      <c r="K30" s="141">
        <v>594</v>
      </c>
      <c r="L30" s="142">
        <v>331</v>
      </c>
      <c r="M30" s="142">
        <v>122</v>
      </c>
      <c r="N30" s="142">
        <v>38</v>
      </c>
      <c r="O30" s="142">
        <v>25</v>
      </c>
      <c r="P30" s="143">
        <v>1110</v>
      </c>
      <c r="Q30" s="144">
        <v>33</v>
      </c>
    </row>
    <row r="31" spans="1:17" ht="34.950000000000003" customHeight="1" x14ac:dyDescent="0.3">
      <c r="A31" s="135" t="s">
        <v>147</v>
      </c>
      <c r="B31" s="136">
        <v>31</v>
      </c>
      <c r="C31" s="135" t="s">
        <v>61</v>
      </c>
      <c r="D31" s="137">
        <v>0.81286004999999995</v>
      </c>
      <c r="E31" s="138">
        <v>0.47046605000000002</v>
      </c>
      <c r="F31" s="138">
        <v>0.34239399999999998</v>
      </c>
      <c r="G31" s="138">
        <v>0.11604246999999999</v>
      </c>
      <c r="H31" s="138">
        <v>4.4513110000000002E-2</v>
      </c>
      <c r="I31" s="139">
        <v>2.658437E-2</v>
      </c>
      <c r="J31" s="140">
        <v>7.1097480000000005E-2</v>
      </c>
      <c r="K31" s="141">
        <v>541</v>
      </c>
      <c r="L31" s="142">
        <v>388</v>
      </c>
      <c r="M31" s="142">
        <v>132</v>
      </c>
      <c r="N31" s="142">
        <v>50</v>
      </c>
      <c r="O31" s="142">
        <v>31</v>
      </c>
      <c r="P31" s="143">
        <v>1142</v>
      </c>
      <c r="Q31" s="144">
        <v>4</v>
      </c>
    </row>
    <row r="32" spans="1:17" ht="34.950000000000003" customHeight="1" x14ac:dyDescent="0.3">
      <c r="A32" s="135" t="s">
        <v>147</v>
      </c>
      <c r="B32" s="136">
        <v>32</v>
      </c>
      <c r="C32" s="135" t="s">
        <v>102</v>
      </c>
      <c r="D32" s="137">
        <v>0.87278933000000003</v>
      </c>
      <c r="E32" s="138">
        <v>0.54883660999999995</v>
      </c>
      <c r="F32" s="138">
        <v>0.32395270999999998</v>
      </c>
      <c r="G32" s="138">
        <v>8.4951189999999996E-2</v>
      </c>
      <c r="H32" s="138">
        <v>2.2031530000000001E-2</v>
      </c>
      <c r="I32" s="139">
        <v>2.022796E-2</v>
      </c>
      <c r="J32" s="140">
        <v>4.2259489999999997E-2</v>
      </c>
      <c r="K32" s="141">
        <v>612</v>
      </c>
      <c r="L32" s="142">
        <v>356</v>
      </c>
      <c r="M32" s="142">
        <v>93</v>
      </c>
      <c r="N32" s="142">
        <v>24</v>
      </c>
      <c r="O32" s="142">
        <v>23</v>
      </c>
      <c r="P32" s="143">
        <v>1108</v>
      </c>
      <c r="Q32" s="144">
        <v>36</v>
      </c>
    </row>
    <row r="33" spans="1:17" ht="52.95" customHeight="1" x14ac:dyDescent="0.3">
      <c r="A33" s="135" t="s">
        <v>161</v>
      </c>
      <c r="B33" s="136">
        <v>33</v>
      </c>
      <c r="C33" s="135" t="s">
        <v>162</v>
      </c>
      <c r="D33" s="137">
        <v>0.75421885</v>
      </c>
      <c r="E33" s="138">
        <v>0.33877504000000003</v>
      </c>
      <c r="F33" s="138">
        <v>0.41544382000000002</v>
      </c>
      <c r="G33" s="138">
        <v>0.14244908000000001</v>
      </c>
      <c r="H33" s="138">
        <v>7.9338359999999997E-2</v>
      </c>
      <c r="I33" s="139">
        <v>2.39937E-2</v>
      </c>
      <c r="J33" s="140">
        <v>0.10333206</v>
      </c>
      <c r="K33" s="141">
        <v>389</v>
      </c>
      <c r="L33" s="142">
        <v>474</v>
      </c>
      <c r="M33" s="142">
        <v>164</v>
      </c>
      <c r="N33" s="142">
        <v>90</v>
      </c>
      <c r="O33" s="142">
        <v>27</v>
      </c>
      <c r="P33" s="143">
        <v>1144</v>
      </c>
      <c r="Q33" s="144" t="s">
        <v>149</v>
      </c>
    </row>
    <row r="34" spans="1:17" ht="70.95" customHeight="1" x14ac:dyDescent="0.3">
      <c r="A34" s="135" t="s">
        <v>161</v>
      </c>
      <c r="B34" s="136">
        <v>34</v>
      </c>
      <c r="C34" s="135" t="s">
        <v>163</v>
      </c>
      <c r="D34" s="137">
        <v>0.78742540999999999</v>
      </c>
      <c r="E34" s="138">
        <v>0.35350707999999997</v>
      </c>
      <c r="F34" s="138">
        <v>0.43391834000000001</v>
      </c>
      <c r="G34" s="138">
        <v>0.12212942</v>
      </c>
      <c r="H34" s="138">
        <v>7.4689259999999993E-2</v>
      </c>
      <c r="I34" s="139">
        <v>1.57559E-2</v>
      </c>
      <c r="J34" s="140">
        <v>9.0445170000000005E-2</v>
      </c>
      <c r="K34" s="141">
        <v>406</v>
      </c>
      <c r="L34" s="142">
        <v>492</v>
      </c>
      <c r="M34" s="142">
        <v>140</v>
      </c>
      <c r="N34" s="142">
        <v>84</v>
      </c>
      <c r="O34" s="142">
        <v>19</v>
      </c>
      <c r="P34" s="143">
        <v>1141</v>
      </c>
      <c r="Q34" s="144" t="s">
        <v>149</v>
      </c>
    </row>
    <row r="35" spans="1:17" ht="52.95" customHeight="1" x14ac:dyDescent="0.3">
      <c r="A35" s="135" t="s">
        <v>161</v>
      </c>
      <c r="B35" s="136">
        <v>35</v>
      </c>
      <c r="C35" s="135" t="s">
        <v>164</v>
      </c>
      <c r="D35" s="137">
        <v>0.80651625000000005</v>
      </c>
      <c r="E35" s="138">
        <v>0.42345447000000003</v>
      </c>
      <c r="F35" s="138">
        <v>0.38306178000000002</v>
      </c>
      <c r="G35" s="138">
        <v>0.10879432999999999</v>
      </c>
      <c r="H35" s="138">
        <v>5.6576139999999997E-2</v>
      </c>
      <c r="I35" s="139">
        <v>2.8113280000000001E-2</v>
      </c>
      <c r="J35" s="140">
        <v>8.4689420000000001E-2</v>
      </c>
      <c r="K35" s="141">
        <v>486</v>
      </c>
      <c r="L35" s="142">
        <v>434</v>
      </c>
      <c r="M35" s="142">
        <v>122</v>
      </c>
      <c r="N35" s="142">
        <v>64</v>
      </c>
      <c r="O35" s="142">
        <v>32</v>
      </c>
      <c r="P35" s="143">
        <v>1138</v>
      </c>
      <c r="Q35" s="144" t="s">
        <v>149</v>
      </c>
    </row>
    <row r="36" spans="1:17" ht="52.95" customHeight="1" x14ac:dyDescent="0.3">
      <c r="A36" s="135" t="s">
        <v>161</v>
      </c>
      <c r="B36" s="136">
        <v>36</v>
      </c>
      <c r="C36" s="135" t="s">
        <v>165</v>
      </c>
      <c r="D36" s="137">
        <v>0.84967565</v>
      </c>
      <c r="E36" s="138">
        <v>0.44300977000000002</v>
      </c>
      <c r="F36" s="138">
        <v>0.40666587999999998</v>
      </c>
      <c r="G36" s="138">
        <v>8.6386569999999996E-2</v>
      </c>
      <c r="H36" s="138">
        <v>4.9052989999999998E-2</v>
      </c>
      <c r="I36" s="139">
        <v>1.48848E-2</v>
      </c>
      <c r="J36" s="140">
        <v>6.393778E-2</v>
      </c>
      <c r="K36" s="141">
        <v>506</v>
      </c>
      <c r="L36" s="142">
        <v>461</v>
      </c>
      <c r="M36" s="142">
        <v>98</v>
      </c>
      <c r="N36" s="142">
        <v>56</v>
      </c>
      <c r="O36" s="142">
        <v>17</v>
      </c>
      <c r="P36" s="143">
        <v>1138</v>
      </c>
      <c r="Q36" s="144" t="s">
        <v>149</v>
      </c>
    </row>
    <row r="37" spans="1:17" ht="52.95" customHeight="1" x14ac:dyDescent="0.3">
      <c r="A37" s="135" t="s">
        <v>161</v>
      </c>
      <c r="B37" s="136">
        <v>37</v>
      </c>
      <c r="C37" s="135" t="s">
        <v>65</v>
      </c>
      <c r="D37" s="137">
        <v>0.76544102000000003</v>
      </c>
      <c r="E37" s="138">
        <v>0.32518763000000001</v>
      </c>
      <c r="F37" s="138">
        <v>0.44025339000000002</v>
      </c>
      <c r="G37" s="138">
        <v>0.12966826000000001</v>
      </c>
      <c r="H37" s="138">
        <v>7.6101879999999997E-2</v>
      </c>
      <c r="I37" s="139">
        <v>2.8788850000000001E-2</v>
      </c>
      <c r="J37" s="140">
        <v>0.10489072000000001</v>
      </c>
      <c r="K37" s="141">
        <v>375</v>
      </c>
      <c r="L37" s="142">
        <v>500</v>
      </c>
      <c r="M37" s="142">
        <v>149</v>
      </c>
      <c r="N37" s="142">
        <v>85</v>
      </c>
      <c r="O37" s="142">
        <v>33</v>
      </c>
      <c r="P37" s="143">
        <v>1142</v>
      </c>
      <c r="Q37" s="144" t="s">
        <v>149</v>
      </c>
    </row>
    <row r="38" spans="1:17" ht="52.95" customHeight="1" x14ac:dyDescent="0.3">
      <c r="A38" s="135" t="s">
        <v>161</v>
      </c>
      <c r="B38" s="136">
        <v>38</v>
      </c>
      <c r="C38" s="135" t="s">
        <v>166</v>
      </c>
      <c r="D38" s="137">
        <v>0.86082269</v>
      </c>
      <c r="E38" s="138">
        <v>0.45095613000000001</v>
      </c>
      <c r="F38" s="138">
        <v>0.40986655</v>
      </c>
      <c r="G38" s="138">
        <v>8.7644180000000002E-2</v>
      </c>
      <c r="H38" s="138">
        <v>3.9028970000000003E-2</v>
      </c>
      <c r="I38" s="139">
        <v>1.250416E-2</v>
      </c>
      <c r="J38" s="140">
        <v>5.1533130000000003E-2</v>
      </c>
      <c r="K38" s="141">
        <v>518</v>
      </c>
      <c r="L38" s="142">
        <v>463</v>
      </c>
      <c r="M38" s="142">
        <v>100</v>
      </c>
      <c r="N38" s="142">
        <v>45</v>
      </c>
      <c r="O38" s="142">
        <v>14</v>
      </c>
      <c r="P38" s="143">
        <v>1140</v>
      </c>
      <c r="Q38" s="144" t="s">
        <v>149</v>
      </c>
    </row>
    <row r="40" spans="1:17" ht="16.2" customHeight="1" x14ac:dyDescent="0.3">
      <c r="A40" s="145" t="s">
        <v>167</v>
      </c>
    </row>
    <row r="41" spans="1:17" ht="16.2" customHeight="1" x14ac:dyDescent="0.3">
      <c r="A41" s="145" t="s">
        <v>168</v>
      </c>
    </row>
    <row r="42" spans="1:17" ht="16.2" customHeight="1" x14ac:dyDescent="0.3">
      <c r="A42" s="145" t="s">
        <v>169</v>
      </c>
    </row>
    <row r="43" spans="1:17" ht="16.2" customHeight="1" x14ac:dyDescent="0.3">
      <c r="A43" s="145" t="s">
        <v>170</v>
      </c>
    </row>
    <row r="44" spans="1:17" ht="16.2" customHeight="1" x14ac:dyDescent="0.3">
      <c r="A44" s="145" t="s">
        <v>171</v>
      </c>
    </row>
    <row r="45" spans="1:17" ht="16.2" customHeight="1" x14ac:dyDescent="0.3">
      <c r="A45" s="145" t="s">
        <v>172</v>
      </c>
    </row>
  </sheetData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15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2" width="2.6640625" style="134" bestFit="1" customWidth="1"/>
    <col min="3" max="3" width="75.6640625" style="134" bestFit="1" customWidth="1"/>
    <col min="4" max="7" width="10.6640625" style="134" bestFit="1" customWidth="1"/>
    <col min="8" max="16384" width="11.5546875" style="134"/>
  </cols>
  <sheetData>
    <row r="1" spans="1:7" ht="15" customHeight="1" x14ac:dyDescent="0.3">
      <c r="A1" s="207" t="s">
        <v>173</v>
      </c>
      <c r="B1" s="207"/>
      <c r="C1" s="207"/>
      <c r="D1" s="209">
        <v>2020</v>
      </c>
      <c r="E1" s="209"/>
      <c r="F1" s="210">
        <v>2019</v>
      </c>
      <c r="G1" s="210"/>
    </row>
    <row r="2" spans="1:7" ht="15" customHeight="1" x14ac:dyDescent="0.3">
      <c r="A2" s="208"/>
      <c r="B2" s="208"/>
      <c r="C2" s="208"/>
      <c r="D2" s="146" t="s">
        <v>174</v>
      </c>
      <c r="E2" s="146" t="s">
        <v>175</v>
      </c>
      <c r="F2" s="147" t="s">
        <v>174</v>
      </c>
      <c r="G2" s="146" t="s">
        <v>175</v>
      </c>
    </row>
    <row r="3" spans="1:7" ht="15" customHeight="1" x14ac:dyDescent="0.3">
      <c r="A3" s="148" t="s">
        <v>176</v>
      </c>
      <c r="B3" s="148" t="s">
        <v>176</v>
      </c>
      <c r="C3" s="148" t="s">
        <v>177</v>
      </c>
      <c r="D3" s="149">
        <v>258</v>
      </c>
      <c r="E3" s="150">
        <v>0.29359027999999998</v>
      </c>
      <c r="F3" s="151">
        <v>247</v>
      </c>
      <c r="G3" s="150">
        <v>0.279061</v>
      </c>
    </row>
    <row r="4" spans="1:7" ht="15" customHeight="1" x14ac:dyDescent="0.3">
      <c r="A4" s="148" t="s">
        <v>176</v>
      </c>
      <c r="B4" s="148" t="s">
        <v>176</v>
      </c>
      <c r="C4" s="148" t="s">
        <v>178</v>
      </c>
      <c r="D4" s="149">
        <v>291</v>
      </c>
      <c r="E4" s="150">
        <v>0.33580441</v>
      </c>
      <c r="F4" s="151">
        <v>347</v>
      </c>
      <c r="G4" s="150">
        <v>0.40380606000000002</v>
      </c>
    </row>
    <row r="5" spans="1:7" ht="15" customHeight="1" x14ac:dyDescent="0.3">
      <c r="A5" s="148" t="s">
        <v>176</v>
      </c>
      <c r="B5" s="148" t="s">
        <v>176</v>
      </c>
      <c r="C5" s="148" t="s">
        <v>179</v>
      </c>
      <c r="D5" s="149">
        <v>45</v>
      </c>
      <c r="E5" s="150">
        <v>5.1662020000000003E-2</v>
      </c>
      <c r="F5" s="151">
        <v>51</v>
      </c>
      <c r="G5" s="150">
        <v>5.7202830000000003E-2</v>
      </c>
    </row>
    <row r="6" spans="1:7" ht="15" customHeight="1" x14ac:dyDescent="0.3">
      <c r="A6" s="148" t="s">
        <v>176</v>
      </c>
      <c r="B6" s="148" t="s">
        <v>176</v>
      </c>
      <c r="C6" s="148" t="s">
        <v>180</v>
      </c>
      <c r="D6" s="149">
        <v>31</v>
      </c>
      <c r="E6" s="150">
        <v>3.5140490000000003E-2</v>
      </c>
      <c r="F6" s="151">
        <v>24</v>
      </c>
      <c r="G6" s="150">
        <v>2.708083E-2</v>
      </c>
    </row>
    <row r="7" spans="1:7" ht="15" customHeight="1" x14ac:dyDescent="0.3">
      <c r="A7" s="148" t="s">
        <v>176</v>
      </c>
      <c r="B7" s="148" t="s">
        <v>176</v>
      </c>
      <c r="C7" s="148" t="s">
        <v>181</v>
      </c>
      <c r="D7" s="149">
        <v>246</v>
      </c>
      <c r="E7" s="150">
        <v>0.28380280000000002</v>
      </c>
      <c r="F7" s="151">
        <v>195</v>
      </c>
      <c r="G7" s="150">
        <v>0.23284927</v>
      </c>
    </row>
    <row r="8" spans="1:7" ht="15" customHeight="1" x14ac:dyDescent="0.3">
      <c r="A8" s="148" t="s">
        <v>176</v>
      </c>
      <c r="B8" s="211" t="s">
        <v>182</v>
      </c>
      <c r="C8" s="211"/>
      <c r="D8" s="152">
        <v>871</v>
      </c>
      <c r="E8" s="153">
        <v>1</v>
      </c>
      <c r="F8" s="154">
        <v>864</v>
      </c>
      <c r="G8" s="153">
        <v>1</v>
      </c>
    </row>
    <row r="9" spans="1:7" ht="15" customHeight="1" x14ac:dyDescent="0.3">
      <c r="A9" s="148" t="s">
        <v>176</v>
      </c>
      <c r="B9" s="148" t="s">
        <v>176</v>
      </c>
      <c r="C9" s="148" t="s">
        <v>183</v>
      </c>
      <c r="D9" s="149">
        <v>275</v>
      </c>
      <c r="E9" s="149" t="s">
        <v>184</v>
      </c>
      <c r="F9" s="151">
        <v>282</v>
      </c>
      <c r="G9" s="149" t="s">
        <v>184</v>
      </c>
    </row>
    <row r="10" spans="1:7" ht="15" customHeight="1" x14ac:dyDescent="0.3">
      <c r="A10" s="148" t="s">
        <v>176</v>
      </c>
      <c r="B10" s="212" t="s">
        <v>185</v>
      </c>
      <c r="C10" s="212"/>
      <c r="D10" s="157">
        <v>1146</v>
      </c>
      <c r="E10" s="156">
        <v>1</v>
      </c>
      <c r="F10" s="158">
        <v>1146</v>
      </c>
      <c r="G10" s="156">
        <v>1</v>
      </c>
    </row>
    <row r="11" spans="1:7" ht="15" customHeight="1" x14ac:dyDescent="0.2"/>
    <row r="12" spans="1:7" ht="15" customHeight="1" x14ac:dyDescent="0.3">
      <c r="A12" s="145" t="s">
        <v>170</v>
      </c>
    </row>
    <row r="13" spans="1:7" ht="15" customHeight="1" x14ac:dyDescent="0.3">
      <c r="A13" s="145" t="s">
        <v>186</v>
      </c>
    </row>
    <row r="14" spans="1:7" ht="15" customHeight="1" x14ac:dyDescent="0.3">
      <c r="A14" s="145" t="s">
        <v>187</v>
      </c>
    </row>
    <row r="15" spans="1:7" ht="15" customHeight="1" x14ac:dyDescent="0.3">
      <c r="A15" s="145" t="s">
        <v>172</v>
      </c>
    </row>
  </sheetData>
  <mergeCells count="5">
    <mergeCell ref="A1:C2"/>
    <mergeCell ref="D1:E1"/>
    <mergeCell ref="F1:G1"/>
    <mergeCell ref="B8:C8"/>
    <mergeCell ref="B10:C10"/>
  </mergeCells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304"/>
  <sheetViews>
    <sheetView zoomScaleNormal="100" workbookViewId="0">
      <pane ySplit="1" topLeftCell="A2" activePane="bottomLeft" state="frozen"/>
      <selection pane="bottomLeft" activeCell="A500" sqref="A500"/>
    </sheetView>
  </sheetViews>
  <sheetFormatPr defaultColWidth="11.5546875" defaultRowHeight="12" customHeight="1" x14ac:dyDescent="0.2"/>
  <cols>
    <col min="1" max="1" width="15.6640625" style="134" bestFit="1" customWidth="1"/>
    <col min="2" max="3" width="5.6640625" style="134" bestFit="1" customWidth="1"/>
    <col min="4" max="4" width="100.6640625" style="134" bestFit="1" customWidth="1"/>
    <col min="5" max="5" width="8.6640625" style="134" bestFit="1" customWidth="1"/>
    <col min="6" max="6" width="13.6640625" style="134" bestFit="1" customWidth="1"/>
    <col min="7" max="9" width="9.6640625" style="134" bestFit="1" customWidth="1"/>
    <col min="10" max="16384" width="11.5546875" style="134"/>
  </cols>
  <sheetData>
    <row r="1" spans="1:9" ht="160.94999999999999" customHeight="1" x14ac:dyDescent="0.3">
      <c r="A1" s="127" t="s">
        <v>131</v>
      </c>
      <c r="B1" s="127" t="s">
        <v>188</v>
      </c>
      <c r="C1" s="127" t="s">
        <v>12</v>
      </c>
      <c r="D1" s="127" t="s">
        <v>132</v>
      </c>
      <c r="E1" s="130" t="s">
        <v>133</v>
      </c>
      <c r="F1" s="130" t="s">
        <v>136</v>
      </c>
      <c r="G1" s="130" t="s">
        <v>139</v>
      </c>
      <c r="H1" s="130" t="s">
        <v>145</v>
      </c>
      <c r="I1" s="130" t="s">
        <v>146</v>
      </c>
    </row>
    <row r="2" spans="1:9" ht="16.95" customHeight="1" x14ac:dyDescent="0.3">
      <c r="A2" s="135" t="s">
        <v>147</v>
      </c>
      <c r="B2" s="136">
        <v>2020</v>
      </c>
      <c r="C2" s="159">
        <v>1</v>
      </c>
      <c r="D2" s="135" t="s">
        <v>148</v>
      </c>
      <c r="E2" s="137">
        <v>0.85756597000000001</v>
      </c>
      <c r="F2" s="138">
        <v>8.1617930000000005E-2</v>
      </c>
      <c r="G2" s="137">
        <v>6.0816090000000003E-2</v>
      </c>
      <c r="H2" s="160">
        <v>1141</v>
      </c>
      <c r="I2" s="161" t="s">
        <v>149</v>
      </c>
    </row>
    <row r="3" spans="1:9" ht="16.95" customHeight="1" x14ac:dyDescent="0.3">
      <c r="A3" s="135" t="s">
        <v>147</v>
      </c>
      <c r="B3" s="136">
        <v>2020</v>
      </c>
      <c r="C3" s="159">
        <v>2</v>
      </c>
      <c r="D3" s="135" t="s">
        <v>18</v>
      </c>
      <c r="E3" s="137">
        <v>0.75053018999999999</v>
      </c>
      <c r="F3" s="138">
        <v>0.12962973999999999</v>
      </c>
      <c r="G3" s="137">
        <v>0.11984007000000001</v>
      </c>
      <c r="H3" s="160">
        <v>1138</v>
      </c>
      <c r="I3" s="161" t="s">
        <v>149</v>
      </c>
    </row>
    <row r="4" spans="1:9" ht="16.95" customHeight="1" x14ac:dyDescent="0.3">
      <c r="A4" s="135" t="s">
        <v>147</v>
      </c>
      <c r="B4" s="136">
        <v>2020</v>
      </c>
      <c r="C4" s="159">
        <v>3</v>
      </c>
      <c r="D4" s="135" t="s">
        <v>20</v>
      </c>
      <c r="E4" s="137">
        <v>0.82951580999999996</v>
      </c>
      <c r="F4" s="138">
        <v>9.3414419999999998E-2</v>
      </c>
      <c r="G4" s="137">
        <v>7.7069769999999996E-2</v>
      </c>
      <c r="H4" s="160">
        <v>1143</v>
      </c>
      <c r="I4" s="161" t="s">
        <v>149</v>
      </c>
    </row>
    <row r="5" spans="1:9" ht="16.95" customHeight="1" x14ac:dyDescent="0.3">
      <c r="A5" s="135" t="s">
        <v>147</v>
      </c>
      <c r="B5" s="136">
        <v>2020</v>
      </c>
      <c r="C5" s="159">
        <v>4</v>
      </c>
      <c r="D5" s="135" t="s">
        <v>24</v>
      </c>
      <c r="E5" s="137">
        <v>0.89968082000000005</v>
      </c>
      <c r="F5" s="138">
        <v>5.2472440000000002E-2</v>
      </c>
      <c r="G5" s="137">
        <v>4.7846739999999999E-2</v>
      </c>
      <c r="H5" s="160">
        <v>1145</v>
      </c>
      <c r="I5" s="161" t="s">
        <v>149</v>
      </c>
    </row>
    <row r="6" spans="1:9" ht="16.95" customHeight="1" x14ac:dyDescent="0.3">
      <c r="A6" s="135" t="s">
        <v>147</v>
      </c>
      <c r="B6" s="136">
        <v>2020</v>
      </c>
      <c r="C6" s="159">
        <v>5</v>
      </c>
      <c r="D6" s="135" t="s">
        <v>150</v>
      </c>
      <c r="E6" s="137">
        <v>0.76972750999999995</v>
      </c>
      <c r="F6" s="138">
        <v>0.10157513</v>
      </c>
      <c r="G6" s="137">
        <v>0.12869736000000001</v>
      </c>
      <c r="H6" s="160">
        <v>1142</v>
      </c>
      <c r="I6" s="161">
        <v>0</v>
      </c>
    </row>
    <row r="7" spans="1:9" ht="16.95" customHeight="1" x14ac:dyDescent="0.3">
      <c r="A7" s="135" t="s">
        <v>147</v>
      </c>
      <c r="B7" s="136">
        <v>2020</v>
      </c>
      <c r="C7" s="159">
        <v>6</v>
      </c>
      <c r="D7" s="135" t="s">
        <v>151</v>
      </c>
      <c r="E7" s="137">
        <v>0.78385128999999998</v>
      </c>
      <c r="F7" s="138">
        <v>9.857436E-2</v>
      </c>
      <c r="G7" s="137">
        <v>0.11757434999999999</v>
      </c>
      <c r="H7" s="160">
        <v>1136</v>
      </c>
      <c r="I7" s="161">
        <v>0</v>
      </c>
    </row>
    <row r="8" spans="1:9" ht="16.95" customHeight="1" x14ac:dyDescent="0.3">
      <c r="A8" s="135" t="s">
        <v>147</v>
      </c>
      <c r="B8" s="136">
        <v>2020</v>
      </c>
      <c r="C8" s="159">
        <v>7</v>
      </c>
      <c r="D8" s="135" t="s">
        <v>152</v>
      </c>
      <c r="E8" s="137">
        <v>0.93195223999999999</v>
      </c>
      <c r="F8" s="138">
        <v>4.1352090000000001E-2</v>
      </c>
      <c r="G8" s="137">
        <v>2.6695670000000001E-2</v>
      </c>
      <c r="H8" s="160">
        <v>1139</v>
      </c>
      <c r="I8" s="161">
        <v>0</v>
      </c>
    </row>
    <row r="9" spans="1:9" ht="16.95" customHeight="1" x14ac:dyDescent="0.3">
      <c r="A9" s="135" t="s">
        <v>147</v>
      </c>
      <c r="B9" s="136">
        <v>2020</v>
      </c>
      <c r="C9" s="159">
        <v>8</v>
      </c>
      <c r="D9" s="135" t="s">
        <v>153</v>
      </c>
      <c r="E9" s="137">
        <v>0.80687428999999999</v>
      </c>
      <c r="F9" s="138">
        <v>0.12592832000000001</v>
      </c>
      <c r="G9" s="137">
        <v>6.7197389999999996E-2</v>
      </c>
      <c r="H9" s="160">
        <v>1082</v>
      </c>
      <c r="I9" s="161">
        <v>63</v>
      </c>
    </row>
    <row r="10" spans="1:9" ht="16.95" customHeight="1" x14ac:dyDescent="0.3">
      <c r="A10" s="135" t="s">
        <v>147</v>
      </c>
      <c r="B10" s="136">
        <v>2020</v>
      </c>
      <c r="C10" s="159">
        <v>9</v>
      </c>
      <c r="D10" s="135" t="s">
        <v>154</v>
      </c>
      <c r="E10" s="137">
        <v>0.93147279000000005</v>
      </c>
      <c r="F10" s="138">
        <v>4.0664989999999998E-2</v>
      </c>
      <c r="G10" s="137">
        <v>2.786222E-2</v>
      </c>
      <c r="H10" s="160">
        <v>1146</v>
      </c>
      <c r="I10" s="161" t="s">
        <v>149</v>
      </c>
    </row>
    <row r="11" spans="1:9" ht="16.95" customHeight="1" x14ac:dyDescent="0.3">
      <c r="A11" s="135" t="s">
        <v>147</v>
      </c>
      <c r="B11" s="136">
        <v>2020</v>
      </c>
      <c r="C11" s="159">
        <v>10</v>
      </c>
      <c r="D11" s="135" t="s">
        <v>42</v>
      </c>
      <c r="E11" s="137">
        <v>0.53951008</v>
      </c>
      <c r="F11" s="138">
        <v>0.27987085</v>
      </c>
      <c r="G11" s="137">
        <v>0.18061906999999999</v>
      </c>
      <c r="H11" s="160">
        <v>949</v>
      </c>
      <c r="I11" s="161">
        <v>197</v>
      </c>
    </row>
    <row r="12" spans="1:9" ht="16.95" customHeight="1" x14ac:dyDescent="0.3">
      <c r="A12" s="135" t="s">
        <v>147</v>
      </c>
      <c r="B12" s="136">
        <v>2020</v>
      </c>
      <c r="C12" s="159">
        <v>12</v>
      </c>
      <c r="D12" s="135" t="s">
        <v>155</v>
      </c>
      <c r="E12" s="137">
        <v>0.70424043000000003</v>
      </c>
      <c r="F12" s="138">
        <v>0.18089458</v>
      </c>
      <c r="G12" s="137">
        <v>0.11486498000000001</v>
      </c>
      <c r="H12" s="160">
        <v>1034</v>
      </c>
      <c r="I12" s="161">
        <v>113</v>
      </c>
    </row>
    <row r="13" spans="1:9" ht="34.950000000000003" customHeight="1" x14ac:dyDescent="0.3">
      <c r="A13" s="135" t="s">
        <v>147</v>
      </c>
      <c r="B13" s="136">
        <v>2020</v>
      </c>
      <c r="C13" s="159">
        <v>13</v>
      </c>
      <c r="D13" s="135" t="s">
        <v>156</v>
      </c>
      <c r="E13" s="137">
        <v>0.91601021999999999</v>
      </c>
      <c r="F13" s="138">
        <v>4.8811180000000003E-2</v>
      </c>
      <c r="G13" s="137">
        <v>3.5178599999999997E-2</v>
      </c>
      <c r="H13" s="160">
        <v>1139</v>
      </c>
      <c r="I13" s="161">
        <v>7</v>
      </c>
    </row>
    <row r="14" spans="1:9" ht="16.95" customHeight="1" x14ac:dyDescent="0.3">
      <c r="A14" s="135" t="s">
        <v>147</v>
      </c>
      <c r="B14" s="136">
        <v>2020</v>
      </c>
      <c r="C14" s="159">
        <v>14</v>
      </c>
      <c r="D14" s="135" t="s">
        <v>45</v>
      </c>
      <c r="E14" s="137">
        <v>0.83861903999999998</v>
      </c>
      <c r="F14" s="138">
        <v>9.0809639999999997E-2</v>
      </c>
      <c r="G14" s="137">
        <v>7.0571320000000007E-2</v>
      </c>
      <c r="H14" s="160">
        <v>1131</v>
      </c>
      <c r="I14" s="161">
        <v>12</v>
      </c>
    </row>
    <row r="15" spans="1:9" ht="16.95" customHeight="1" x14ac:dyDescent="0.3">
      <c r="A15" s="135" t="s">
        <v>147</v>
      </c>
      <c r="B15" s="136">
        <v>2020</v>
      </c>
      <c r="C15" s="159">
        <v>15</v>
      </c>
      <c r="D15" s="135" t="s">
        <v>46</v>
      </c>
      <c r="E15" s="137">
        <v>0.93405347999999999</v>
      </c>
      <c r="F15" s="138">
        <v>5.0165300000000003E-2</v>
      </c>
      <c r="G15" s="137">
        <v>1.578123E-2</v>
      </c>
      <c r="H15" s="160">
        <v>1140</v>
      </c>
      <c r="I15" s="161">
        <v>7</v>
      </c>
    </row>
    <row r="16" spans="1:9" ht="16.95" customHeight="1" x14ac:dyDescent="0.3">
      <c r="A16" s="135" t="s">
        <v>147</v>
      </c>
      <c r="B16" s="136">
        <v>2020</v>
      </c>
      <c r="C16" s="159">
        <v>16</v>
      </c>
      <c r="D16" s="135" t="s">
        <v>47</v>
      </c>
      <c r="E16" s="137">
        <v>0.91910833999999997</v>
      </c>
      <c r="F16" s="138">
        <v>5.5000010000000002E-2</v>
      </c>
      <c r="G16" s="137">
        <v>2.589166E-2</v>
      </c>
      <c r="H16" s="160">
        <v>1137</v>
      </c>
      <c r="I16" s="161">
        <v>11</v>
      </c>
    </row>
    <row r="17" spans="1:9" ht="16.95" customHeight="1" x14ac:dyDescent="0.3">
      <c r="A17" s="135" t="s">
        <v>147</v>
      </c>
      <c r="B17" s="136">
        <v>2020</v>
      </c>
      <c r="C17" s="159">
        <v>17</v>
      </c>
      <c r="D17" s="135" t="s">
        <v>157</v>
      </c>
      <c r="E17" s="137">
        <v>0.90310586999999998</v>
      </c>
      <c r="F17" s="138">
        <v>6.5437750000000003E-2</v>
      </c>
      <c r="G17" s="137">
        <v>3.1456369999999997E-2</v>
      </c>
      <c r="H17" s="160">
        <v>1145</v>
      </c>
      <c r="I17" s="161" t="s">
        <v>149</v>
      </c>
    </row>
    <row r="18" spans="1:9" ht="16.95" customHeight="1" x14ac:dyDescent="0.3">
      <c r="A18" s="135" t="s">
        <v>147</v>
      </c>
      <c r="B18" s="136">
        <v>2020</v>
      </c>
      <c r="C18" s="159">
        <v>18</v>
      </c>
      <c r="D18" s="135" t="s">
        <v>158</v>
      </c>
      <c r="E18" s="137">
        <v>0.73140101999999996</v>
      </c>
      <c r="F18" s="138">
        <v>0.16610053999999999</v>
      </c>
      <c r="G18" s="137">
        <v>0.10249844</v>
      </c>
      <c r="H18" s="160">
        <v>1110</v>
      </c>
      <c r="I18" s="161">
        <v>37</v>
      </c>
    </row>
    <row r="19" spans="1:9" ht="16.95" customHeight="1" x14ac:dyDescent="0.3">
      <c r="A19" s="135" t="s">
        <v>147</v>
      </c>
      <c r="B19" s="136">
        <v>2020</v>
      </c>
      <c r="C19" s="159">
        <v>19</v>
      </c>
      <c r="D19" s="135" t="s">
        <v>50</v>
      </c>
      <c r="E19" s="137">
        <v>0.93662192</v>
      </c>
      <c r="F19" s="138">
        <v>3.83842E-2</v>
      </c>
      <c r="G19" s="137">
        <v>2.4993890000000001E-2</v>
      </c>
      <c r="H19" s="160">
        <v>1145</v>
      </c>
      <c r="I19" s="161">
        <v>1</v>
      </c>
    </row>
    <row r="20" spans="1:9" ht="16.95" customHeight="1" x14ac:dyDescent="0.3">
      <c r="A20" s="135" t="s">
        <v>147</v>
      </c>
      <c r="B20" s="136">
        <v>2020</v>
      </c>
      <c r="C20" s="159">
        <v>20</v>
      </c>
      <c r="D20" s="135" t="s">
        <v>51</v>
      </c>
      <c r="E20" s="137">
        <v>0.88841157999999998</v>
      </c>
      <c r="F20" s="138">
        <v>8.8554170000000001E-2</v>
      </c>
      <c r="G20" s="137">
        <v>2.3034240000000001E-2</v>
      </c>
      <c r="H20" s="160">
        <v>1085</v>
      </c>
      <c r="I20" s="161">
        <v>59</v>
      </c>
    </row>
    <row r="21" spans="1:9" ht="16.95" customHeight="1" x14ac:dyDescent="0.3">
      <c r="A21" s="135" t="s">
        <v>147</v>
      </c>
      <c r="B21" s="136">
        <v>2020</v>
      </c>
      <c r="C21" s="159">
        <v>21</v>
      </c>
      <c r="D21" s="135" t="s">
        <v>52</v>
      </c>
      <c r="E21" s="137">
        <v>0.91619850999999997</v>
      </c>
      <c r="F21" s="138">
        <v>5.0520240000000001E-2</v>
      </c>
      <c r="G21" s="137">
        <v>3.328126E-2</v>
      </c>
      <c r="H21" s="160">
        <v>1140</v>
      </c>
      <c r="I21" s="161">
        <v>4</v>
      </c>
    </row>
    <row r="22" spans="1:9" ht="16.95" customHeight="1" x14ac:dyDescent="0.3">
      <c r="A22" s="135" t="s">
        <v>147</v>
      </c>
      <c r="B22" s="136">
        <v>2020</v>
      </c>
      <c r="C22" s="159">
        <v>22</v>
      </c>
      <c r="D22" s="135" t="s">
        <v>53</v>
      </c>
      <c r="E22" s="137">
        <v>0.91650509999999996</v>
      </c>
      <c r="F22" s="138">
        <v>4.3665710000000003E-2</v>
      </c>
      <c r="G22" s="137">
        <v>3.982919E-2</v>
      </c>
      <c r="H22" s="160">
        <v>1141</v>
      </c>
      <c r="I22" s="161" t="s">
        <v>149</v>
      </c>
    </row>
    <row r="23" spans="1:9" ht="16.95" customHeight="1" x14ac:dyDescent="0.3">
      <c r="A23" s="135" t="s">
        <v>147</v>
      </c>
      <c r="B23" s="136">
        <v>2020</v>
      </c>
      <c r="C23" s="159">
        <v>23</v>
      </c>
      <c r="D23" s="135" t="s">
        <v>54</v>
      </c>
      <c r="E23" s="137">
        <v>0.92708557999999996</v>
      </c>
      <c r="F23" s="138">
        <v>4.2047599999999997E-2</v>
      </c>
      <c r="G23" s="137">
        <v>3.086682E-2</v>
      </c>
      <c r="H23" s="160">
        <v>1141</v>
      </c>
      <c r="I23" s="161" t="s">
        <v>149</v>
      </c>
    </row>
    <row r="24" spans="1:9" ht="16.95" customHeight="1" x14ac:dyDescent="0.3">
      <c r="A24" s="135" t="s">
        <v>147</v>
      </c>
      <c r="B24" s="136">
        <v>2020</v>
      </c>
      <c r="C24" s="159">
        <v>24</v>
      </c>
      <c r="D24" s="135" t="s">
        <v>55</v>
      </c>
      <c r="E24" s="137">
        <v>0.88330432999999997</v>
      </c>
      <c r="F24" s="138">
        <v>6.1266710000000002E-2</v>
      </c>
      <c r="G24" s="137">
        <v>5.5428959999999999E-2</v>
      </c>
      <c r="H24" s="160">
        <v>1139</v>
      </c>
      <c r="I24" s="161" t="s">
        <v>149</v>
      </c>
    </row>
    <row r="25" spans="1:9" ht="16.95" customHeight="1" x14ac:dyDescent="0.3">
      <c r="A25" s="135" t="s">
        <v>159</v>
      </c>
      <c r="B25" s="136">
        <v>2020</v>
      </c>
      <c r="C25" s="159">
        <v>25</v>
      </c>
      <c r="D25" s="135" t="s">
        <v>56</v>
      </c>
      <c r="E25" s="137">
        <v>0.90865335000000003</v>
      </c>
      <c r="F25" s="138">
        <v>5.832238E-2</v>
      </c>
      <c r="G25" s="137">
        <v>3.3024270000000001E-2</v>
      </c>
      <c r="H25" s="160">
        <v>1147</v>
      </c>
      <c r="I25" s="161" t="s">
        <v>149</v>
      </c>
    </row>
    <row r="26" spans="1:9" ht="34.950000000000003" customHeight="1" x14ac:dyDescent="0.3">
      <c r="A26" s="135" t="s">
        <v>147</v>
      </c>
      <c r="B26" s="136">
        <v>2020</v>
      </c>
      <c r="C26" s="159">
        <v>26</v>
      </c>
      <c r="D26" s="135" t="s">
        <v>57</v>
      </c>
      <c r="E26" s="137">
        <v>0.76132672999999995</v>
      </c>
      <c r="F26" s="138">
        <v>0.11925975</v>
      </c>
      <c r="G26" s="137">
        <v>0.11941351</v>
      </c>
      <c r="H26" s="160">
        <v>1138</v>
      </c>
      <c r="I26" s="161">
        <v>6</v>
      </c>
    </row>
    <row r="27" spans="1:9" ht="16.95" customHeight="1" x14ac:dyDescent="0.3">
      <c r="A27" s="135" t="s">
        <v>147</v>
      </c>
      <c r="B27" s="136">
        <v>2020</v>
      </c>
      <c r="C27" s="159">
        <v>27</v>
      </c>
      <c r="D27" s="135" t="s">
        <v>58</v>
      </c>
      <c r="E27" s="137">
        <v>0.82496665000000002</v>
      </c>
      <c r="F27" s="138">
        <v>0.10174663</v>
      </c>
      <c r="G27" s="137">
        <v>7.328672E-2</v>
      </c>
      <c r="H27" s="160">
        <v>1116</v>
      </c>
      <c r="I27" s="161">
        <v>24</v>
      </c>
    </row>
    <row r="28" spans="1:9" ht="16.95" customHeight="1" x14ac:dyDescent="0.3">
      <c r="A28" s="135" t="s">
        <v>147</v>
      </c>
      <c r="B28" s="136">
        <v>2020</v>
      </c>
      <c r="C28" s="159">
        <v>28</v>
      </c>
      <c r="D28" s="135" t="s">
        <v>160</v>
      </c>
      <c r="E28" s="137">
        <v>0.83418068999999995</v>
      </c>
      <c r="F28" s="138">
        <v>0.10397715</v>
      </c>
      <c r="G28" s="137">
        <v>6.184216E-2</v>
      </c>
      <c r="H28" s="160">
        <v>1137</v>
      </c>
      <c r="I28" s="161">
        <v>2</v>
      </c>
    </row>
    <row r="29" spans="1:9" ht="34.950000000000003" customHeight="1" x14ac:dyDescent="0.3">
      <c r="A29" s="135" t="s">
        <v>147</v>
      </c>
      <c r="B29" s="136">
        <v>2020</v>
      </c>
      <c r="C29" s="159">
        <v>29</v>
      </c>
      <c r="D29" s="135" t="s">
        <v>100</v>
      </c>
      <c r="E29" s="137">
        <v>0.79002899000000004</v>
      </c>
      <c r="F29" s="138">
        <v>0.10818719</v>
      </c>
      <c r="G29" s="137">
        <v>0.10178382</v>
      </c>
      <c r="H29" s="160">
        <v>1127</v>
      </c>
      <c r="I29" s="161">
        <v>18</v>
      </c>
    </row>
    <row r="30" spans="1:9" ht="34.950000000000003" customHeight="1" x14ac:dyDescent="0.3">
      <c r="A30" s="135" t="s">
        <v>159</v>
      </c>
      <c r="B30" s="136">
        <v>2020</v>
      </c>
      <c r="C30" s="159">
        <v>30</v>
      </c>
      <c r="D30" s="135" t="s">
        <v>60</v>
      </c>
      <c r="E30" s="137">
        <v>0.83158653999999999</v>
      </c>
      <c r="F30" s="138">
        <v>0.11116804</v>
      </c>
      <c r="G30" s="137">
        <v>5.7245409999999997E-2</v>
      </c>
      <c r="H30" s="160">
        <v>1110</v>
      </c>
      <c r="I30" s="161">
        <v>33</v>
      </c>
    </row>
    <row r="31" spans="1:9" ht="16.95" customHeight="1" x14ac:dyDescent="0.3">
      <c r="A31" s="135" t="s">
        <v>147</v>
      </c>
      <c r="B31" s="136">
        <v>2020</v>
      </c>
      <c r="C31" s="159">
        <v>31</v>
      </c>
      <c r="D31" s="135" t="s">
        <v>61</v>
      </c>
      <c r="E31" s="137">
        <v>0.81286004999999995</v>
      </c>
      <c r="F31" s="138">
        <v>0.11604246999999999</v>
      </c>
      <c r="G31" s="137">
        <v>7.1097480000000005E-2</v>
      </c>
      <c r="H31" s="160">
        <v>1142</v>
      </c>
      <c r="I31" s="161">
        <v>4</v>
      </c>
    </row>
    <row r="32" spans="1:9" ht="16.95" customHeight="1" x14ac:dyDescent="0.3">
      <c r="A32" s="135" t="s">
        <v>147</v>
      </c>
      <c r="B32" s="136">
        <v>2020</v>
      </c>
      <c r="C32" s="159">
        <v>32</v>
      </c>
      <c r="D32" s="135" t="s">
        <v>102</v>
      </c>
      <c r="E32" s="137">
        <v>0.87278933000000003</v>
      </c>
      <c r="F32" s="138">
        <v>8.4951189999999996E-2</v>
      </c>
      <c r="G32" s="137">
        <v>4.2259489999999997E-2</v>
      </c>
      <c r="H32" s="160">
        <v>1108</v>
      </c>
      <c r="I32" s="161">
        <v>36</v>
      </c>
    </row>
    <row r="33" spans="1:9" ht="34.950000000000003" customHeight="1" x14ac:dyDescent="0.3">
      <c r="A33" s="135" t="s">
        <v>161</v>
      </c>
      <c r="B33" s="136">
        <v>2020</v>
      </c>
      <c r="C33" s="159">
        <v>33</v>
      </c>
      <c r="D33" s="135" t="s">
        <v>162</v>
      </c>
      <c r="E33" s="137">
        <v>0.75421885</v>
      </c>
      <c r="F33" s="138">
        <v>0.14244908000000001</v>
      </c>
      <c r="G33" s="137">
        <v>0.10333206</v>
      </c>
      <c r="H33" s="160">
        <v>1144</v>
      </c>
      <c r="I33" s="161" t="s">
        <v>149</v>
      </c>
    </row>
    <row r="34" spans="1:9" ht="34.950000000000003" customHeight="1" x14ac:dyDescent="0.3">
      <c r="A34" s="135" t="s">
        <v>161</v>
      </c>
      <c r="B34" s="136">
        <v>2020</v>
      </c>
      <c r="C34" s="159">
        <v>34</v>
      </c>
      <c r="D34" s="135" t="s">
        <v>163</v>
      </c>
      <c r="E34" s="137">
        <v>0.78742540999999999</v>
      </c>
      <c r="F34" s="138">
        <v>0.12212942</v>
      </c>
      <c r="G34" s="137">
        <v>9.0445170000000005E-2</v>
      </c>
      <c r="H34" s="160">
        <v>1141</v>
      </c>
      <c r="I34" s="161" t="s">
        <v>149</v>
      </c>
    </row>
    <row r="35" spans="1:9" ht="34.950000000000003" customHeight="1" x14ac:dyDescent="0.3">
      <c r="A35" s="135" t="s">
        <v>161</v>
      </c>
      <c r="B35" s="136">
        <v>2020</v>
      </c>
      <c r="C35" s="159">
        <v>35</v>
      </c>
      <c r="D35" s="135" t="s">
        <v>164</v>
      </c>
      <c r="E35" s="137">
        <v>0.80651625000000005</v>
      </c>
      <c r="F35" s="138">
        <v>0.10879432999999999</v>
      </c>
      <c r="G35" s="137">
        <v>8.4689420000000001E-2</v>
      </c>
      <c r="H35" s="160">
        <v>1138</v>
      </c>
      <c r="I35" s="161" t="s">
        <v>149</v>
      </c>
    </row>
    <row r="36" spans="1:9" ht="34.950000000000003" customHeight="1" x14ac:dyDescent="0.3">
      <c r="A36" s="135" t="s">
        <v>161</v>
      </c>
      <c r="B36" s="136">
        <v>2020</v>
      </c>
      <c r="C36" s="159">
        <v>36</v>
      </c>
      <c r="D36" s="135" t="s">
        <v>165</v>
      </c>
      <c r="E36" s="137">
        <v>0.84967565</v>
      </c>
      <c r="F36" s="138">
        <v>8.6386569999999996E-2</v>
      </c>
      <c r="G36" s="137">
        <v>6.393778E-2</v>
      </c>
      <c r="H36" s="160">
        <v>1138</v>
      </c>
      <c r="I36" s="161" t="s">
        <v>149</v>
      </c>
    </row>
    <row r="37" spans="1:9" ht="34.950000000000003" customHeight="1" x14ac:dyDescent="0.3">
      <c r="A37" s="135" t="s">
        <v>161</v>
      </c>
      <c r="B37" s="136">
        <v>2020</v>
      </c>
      <c r="C37" s="159">
        <v>37</v>
      </c>
      <c r="D37" s="135" t="s">
        <v>65</v>
      </c>
      <c r="E37" s="137">
        <v>0.76544102000000003</v>
      </c>
      <c r="F37" s="138">
        <v>0.12966826000000001</v>
      </c>
      <c r="G37" s="137">
        <v>0.10489072000000001</v>
      </c>
      <c r="H37" s="160">
        <v>1142</v>
      </c>
      <c r="I37" s="161" t="s">
        <v>149</v>
      </c>
    </row>
    <row r="38" spans="1:9" ht="34.950000000000003" customHeight="1" x14ac:dyDescent="0.3">
      <c r="A38" s="135" t="s">
        <v>161</v>
      </c>
      <c r="B38" s="136">
        <v>2020</v>
      </c>
      <c r="C38" s="159">
        <v>38</v>
      </c>
      <c r="D38" s="135" t="s">
        <v>166</v>
      </c>
      <c r="E38" s="137">
        <v>0.86082269</v>
      </c>
      <c r="F38" s="138">
        <v>8.7644180000000002E-2</v>
      </c>
      <c r="G38" s="137">
        <v>5.1533130000000003E-2</v>
      </c>
      <c r="H38" s="160">
        <v>1140</v>
      </c>
      <c r="I38" s="161" t="s">
        <v>149</v>
      </c>
    </row>
    <row r="39" spans="1:9" ht="16.95" customHeight="1" x14ac:dyDescent="0.3">
      <c r="A39" s="135" t="s">
        <v>147</v>
      </c>
      <c r="B39" s="136">
        <v>2019</v>
      </c>
      <c r="C39" s="159">
        <v>1</v>
      </c>
      <c r="D39" s="135" t="s">
        <v>148</v>
      </c>
      <c r="E39" s="137">
        <v>0.83301623999999996</v>
      </c>
      <c r="F39" s="138">
        <v>7.4748120000000001E-2</v>
      </c>
      <c r="G39" s="137">
        <v>9.2235639999999994E-2</v>
      </c>
      <c r="H39" s="160">
        <v>1155</v>
      </c>
      <c r="I39" s="161" t="s">
        <v>149</v>
      </c>
    </row>
    <row r="40" spans="1:9" ht="16.95" customHeight="1" x14ac:dyDescent="0.3">
      <c r="A40" s="135" t="s">
        <v>147</v>
      </c>
      <c r="B40" s="136">
        <v>2019</v>
      </c>
      <c r="C40" s="159">
        <v>2</v>
      </c>
      <c r="D40" s="135" t="s">
        <v>18</v>
      </c>
      <c r="E40" s="137">
        <v>0.70975959</v>
      </c>
      <c r="F40" s="138">
        <v>0.14982914</v>
      </c>
      <c r="G40" s="137">
        <v>0.14041126000000001</v>
      </c>
      <c r="H40" s="160">
        <v>1153</v>
      </c>
      <c r="I40" s="161" t="s">
        <v>149</v>
      </c>
    </row>
    <row r="41" spans="1:9" ht="16.95" customHeight="1" x14ac:dyDescent="0.3">
      <c r="A41" s="135" t="s">
        <v>147</v>
      </c>
      <c r="B41" s="136">
        <v>2019</v>
      </c>
      <c r="C41" s="159">
        <v>3</v>
      </c>
      <c r="D41" s="135" t="s">
        <v>20</v>
      </c>
      <c r="E41" s="137">
        <v>0.80911670999999996</v>
      </c>
      <c r="F41" s="138">
        <v>9.9795339999999996E-2</v>
      </c>
      <c r="G41" s="137">
        <v>9.1087950000000001E-2</v>
      </c>
      <c r="H41" s="160">
        <v>1159</v>
      </c>
      <c r="I41" s="161" t="s">
        <v>149</v>
      </c>
    </row>
    <row r="42" spans="1:9" ht="16.95" customHeight="1" x14ac:dyDescent="0.3">
      <c r="A42" s="135" t="s">
        <v>147</v>
      </c>
      <c r="B42" s="136">
        <v>2019</v>
      </c>
      <c r="C42" s="159">
        <v>4</v>
      </c>
      <c r="D42" s="135" t="s">
        <v>24</v>
      </c>
      <c r="E42" s="137">
        <v>0.87035419000000003</v>
      </c>
      <c r="F42" s="138">
        <v>6.2457970000000002E-2</v>
      </c>
      <c r="G42" s="137">
        <v>6.7187839999999999E-2</v>
      </c>
      <c r="H42" s="160">
        <v>1156</v>
      </c>
      <c r="I42" s="161" t="s">
        <v>149</v>
      </c>
    </row>
    <row r="43" spans="1:9" ht="16.95" customHeight="1" x14ac:dyDescent="0.3">
      <c r="A43" s="135" t="s">
        <v>147</v>
      </c>
      <c r="B43" s="136">
        <v>2019</v>
      </c>
      <c r="C43" s="159">
        <v>5</v>
      </c>
      <c r="D43" s="135" t="s">
        <v>150</v>
      </c>
      <c r="E43" s="137">
        <v>0.79219620999999996</v>
      </c>
      <c r="F43" s="138">
        <v>9.1940620000000001E-2</v>
      </c>
      <c r="G43" s="137">
        <v>0.11586317</v>
      </c>
      <c r="H43" s="160">
        <v>1152</v>
      </c>
      <c r="I43" s="161">
        <v>1</v>
      </c>
    </row>
    <row r="44" spans="1:9" ht="16.95" customHeight="1" x14ac:dyDescent="0.3">
      <c r="A44" s="135" t="s">
        <v>147</v>
      </c>
      <c r="B44" s="136">
        <v>2019</v>
      </c>
      <c r="C44" s="159">
        <v>6</v>
      </c>
      <c r="D44" s="135" t="s">
        <v>151</v>
      </c>
      <c r="E44" s="137">
        <v>0.74847781999999996</v>
      </c>
      <c r="F44" s="138">
        <v>0.12020784</v>
      </c>
      <c r="G44" s="137">
        <v>0.13131434</v>
      </c>
      <c r="H44" s="160">
        <v>1150</v>
      </c>
      <c r="I44" s="161">
        <v>6</v>
      </c>
    </row>
    <row r="45" spans="1:9" ht="16.95" customHeight="1" x14ac:dyDescent="0.3">
      <c r="A45" s="135" t="s">
        <v>147</v>
      </c>
      <c r="B45" s="136">
        <v>2019</v>
      </c>
      <c r="C45" s="159">
        <v>7</v>
      </c>
      <c r="D45" s="135" t="s">
        <v>152</v>
      </c>
      <c r="E45" s="137">
        <v>0.89291741000000002</v>
      </c>
      <c r="F45" s="138">
        <v>6.1693850000000001E-2</v>
      </c>
      <c r="G45" s="137">
        <v>4.5388739999999997E-2</v>
      </c>
      <c r="H45" s="160">
        <v>1156</v>
      </c>
      <c r="I45" s="161">
        <v>2</v>
      </c>
    </row>
    <row r="46" spans="1:9" ht="16.95" customHeight="1" x14ac:dyDescent="0.3">
      <c r="A46" s="135" t="s">
        <v>147</v>
      </c>
      <c r="B46" s="136">
        <v>2019</v>
      </c>
      <c r="C46" s="159">
        <v>8</v>
      </c>
      <c r="D46" s="135" t="s">
        <v>153</v>
      </c>
      <c r="E46" s="137">
        <v>0.77759612</v>
      </c>
      <c r="F46" s="138">
        <v>0.13287335</v>
      </c>
      <c r="G46" s="137">
        <v>8.9530540000000006E-2</v>
      </c>
      <c r="H46" s="160">
        <v>1084</v>
      </c>
      <c r="I46" s="161">
        <v>75</v>
      </c>
    </row>
    <row r="47" spans="1:9" ht="16.95" customHeight="1" x14ac:dyDescent="0.3">
      <c r="A47" s="135" t="s">
        <v>147</v>
      </c>
      <c r="B47" s="136">
        <v>2019</v>
      </c>
      <c r="C47" s="159">
        <v>9</v>
      </c>
      <c r="D47" s="135" t="s">
        <v>154</v>
      </c>
      <c r="E47" s="137">
        <v>0.89133017999999997</v>
      </c>
      <c r="F47" s="138">
        <v>6.2799419999999995E-2</v>
      </c>
      <c r="G47" s="137">
        <v>4.587041E-2</v>
      </c>
      <c r="H47" s="160">
        <v>1158</v>
      </c>
      <c r="I47" s="161" t="s">
        <v>149</v>
      </c>
    </row>
    <row r="48" spans="1:9" ht="16.95" customHeight="1" x14ac:dyDescent="0.3">
      <c r="A48" s="135" t="s">
        <v>147</v>
      </c>
      <c r="B48" s="136">
        <v>2019</v>
      </c>
      <c r="C48" s="159">
        <v>10</v>
      </c>
      <c r="D48" s="135" t="s">
        <v>42</v>
      </c>
      <c r="E48" s="137">
        <v>0.44144826999999998</v>
      </c>
      <c r="F48" s="138">
        <v>0.31142727999999997</v>
      </c>
      <c r="G48" s="137">
        <v>0.24712445</v>
      </c>
      <c r="H48" s="160">
        <v>1004</v>
      </c>
      <c r="I48" s="161">
        <v>150</v>
      </c>
    </row>
    <row r="49" spans="1:9" ht="16.95" customHeight="1" x14ac:dyDescent="0.3">
      <c r="A49" s="135" t="s">
        <v>147</v>
      </c>
      <c r="B49" s="136">
        <v>2019</v>
      </c>
      <c r="C49" s="159">
        <v>12</v>
      </c>
      <c r="D49" s="135" t="s">
        <v>155</v>
      </c>
      <c r="E49" s="137">
        <v>0.56459490000000001</v>
      </c>
      <c r="F49" s="138">
        <v>0.24421483999999999</v>
      </c>
      <c r="G49" s="137">
        <v>0.19119026</v>
      </c>
      <c r="H49" s="160">
        <v>1067</v>
      </c>
      <c r="I49" s="161">
        <v>88</v>
      </c>
    </row>
    <row r="50" spans="1:9" ht="34.950000000000003" customHeight="1" x14ac:dyDescent="0.3">
      <c r="A50" s="135" t="s">
        <v>147</v>
      </c>
      <c r="B50" s="136">
        <v>2019</v>
      </c>
      <c r="C50" s="159">
        <v>13</v>
      </c>
      <c r="D50" s="135" t="s">
        <v>156</v>
      </c>
      <c r="E50" s="137">
        <v>0.89414826999999997</v>
      </c>
      <c r="F50" s="138">
        <v>6.3269800000000001E-2</v>
      </c>
      <c r="G50" s="137">
        <v>4.2581929999999997E-2</v>
      </c>
      <c r="H50" s="160">
        <v>1152</v>
      </c>
      <c r="I50" s="161">
        <v>4</v>
      </c>
    </row>
    <row r="51" spans="1:9" ht="16.95" customHeight="1" x14ac:dyDescent="0.3">
      <c r="A51" s="135" t="s">
        <v>147</v>
      </c>
      <c r="B51" s="136">
        <v>2019</v>
      </c>
      <c r="C51" s="159">
        <v>14</v>
      </c>
      <c r="D51" s="135" t="s">
        <v>45</v>
      </c>
      <c r="E51" s="137">
        <v>0.74877583000000003</v>
      </c>
      <c r="F51" s="138">
        <v>0.13676780999999999</v>
      </c>
      <c r="G51" s="137">
        <v>0.11445635999999999</v>
      </c>
      <c r="H51" s="160">
        <v>1124</v>
      </c>
      <c r="I51" s="161">
        <v>31</v>
      </c>
    </row>
    <row r="52" spans="1:9" ht="16.95" customHeight="1" x14ac:dyDescent="0.3">
      <c r="A52" s="135" t="s">
        <v>147</v>
      </c>
      <c r="B52" s="136">
        <v>2019</v>
      </c>
      <c r="C52" s="159">
        <v>15</v>
      </c>
      <c r="D52" s="135" t="s">
        <v>46</v>
      </c>
      <c r="E52" s="137">
        <v>0.90557633000000004</v>
      </c>
      <c r="F52" s="138">
        <v>6.1650490000000002E-2</v>
      </c>
      <c r="G52" s="137">
        <v>3.2773179999999999E-2</v>
      </c>
      <c r="H52" s="160">
        <v>1142</v>
      </c>
      <c r="I52" s="161">
        <v>16</v>
      </c>
    </row>
    <row r="53" spans="1:9" ht="16.95" customHeight="1" x14ac:dyDescent="0.3">
      <c r="A53" s="135" t="s">
        <v>147</v>
      </c>
      <c r="B53" s="136">
        <v>2019</v>
      </c>
      <c r="C53" s="159">
        <v>16</v>
      </c>
      <c r="D53" s="135" t="s">
        <v>47</v>
      </c>
      <c r="E53" s="137">
        <v>0.88051073999999996</v>
      </c>
      <c r="F53" s="138">
        <v>9.1252130000000001E-2</v>
      </c>
      <c r="G53" s="137">
        <v>2.8237129999999999E-2</v>
      </c>
      <c r="H53" s="160">
        <v>1134</v>
      </c>
      <c r="I53" s="161">
        <v>20</v>
      </c>
    </row>
    <row r="54" spans="1:9" ht="16.95" customHeight="1" x14ac:dyDescent="0.3">
      <c r="A54" s="135" t="s">
        <v>147</v>
      </c>
      <c r="B54" s="136">
        <v>2019</v>
      </c>
      <c r="C54" s="159">
        <v>17</v>
      </c>
      <c r="D54" s="135" t="s">
        <v>157</v>
      </c>
      <c r="E54" s="137">
        <v>0.87227343000000002</v>
      </c>
      <c r="F54" s="138">
        <v>8.5193699999999997E-2</v>
      </c>
      <c r="G54" s="137">
        <v>4.253287E-2</v>
      </c>
      <c r="H54" s="160">
        <v>1158</v>
      </c>
      <c r="I54" s="161" t="s">
        <v>149</v>
      </c>
    </row>
    <row r="55" spans="1:9" ht="16.95" customHeight="1" x14ac:dyDescent="0.3">
      <c r="A55" s="135" t="s">
        <v>147</v>
      </c>
      <c r="B55" s="136">
        <v>2019</v>
      </c>
      <c r="C55" s="159">
        <v>18</v>
      </c>
      <c r="D55" s="135" t="s">
        <v>158</v>
      </c>
      <c r="E55" s="137">
        <v>0.72672784000000001</v>
      </c>
      <c r="F55" s="138">
        <v>0.15962622000000001</v>
      </c>
      <c r="G55" s="137">
        <v>0.11364594</v>
      </c>
      <c r="H55" s="160">
        <v>1114</v>
      </c>
      <c r="I55" s="161">
        <v>45</v>
      </c>
    </row>
    <row r="56" spans="1:9" ht="16.95" customHeight="1" x14ac:dyDescent="0.3">
      <c r="A56" s="135" t="s">
        <v>147</v>
      </c>
      <c r="B56" s="136">
        <v>2019</v>
      </c>
      <c r="C56" s="159">
        <v>19</v>
      </c>
      <c r="D56" s="135" t="s">
        <v>50</v>
      </c>
      <c r="E56" s="137">
        <v>0.92720031000000003</v>
      </c>
      <c r="F56" s="138">
        <v>3.423768E-2</v>
      </c>
      <c r="G56" s="137">
        <v>3.8562020000000002E-2</v>
      </c>
      <c r="H56" s="160">
        <v>1154</v>
      </c>
      <c r="I56" s="161">
        <v>3</v>
      </c>
    </row>
    <row r="57" spans="1:9" ht="16.95" customHeight="1" x14ac:dyDescent="0.3">
      <c r="A57" s="135" t="s">
        <v>147</v>
      </c>
      <c r="B57" s="136">
        <v>2019</v>
      </c>
      <c r="C57" s="159">
        <v>20</v>
      </c>
      <c r="D57" s="135" t="s">
        <v>51</v>
      </c>
      <c r="E57" s="137">
        <v>0.84669686</v>
      </c>
      <c r="F57" s="138">
        <v>0.11721315</v>
      </c>
      <c r="G57" s="137">
        <v>3.6089990000000002E-2</v>
      </c>
      <c r="H57" s="160">
        <v>1062</v>
      </c>
      <c r="I57" s="161">
        <v>91</v>
      </c>
    </row>
    <row r="58" spans="1:9" ht="16.95" customHeight="1" x14ac:dyDescent="0.3">
      <c r="A58" s="135" t="s">
        <v>147</v>
      </c>
      <c r="B58" s="136">
        <v>2019</v>
      </c>
      <c r="C58" s="159">
        <v>21</v>
      </c>
      <c r="D58" s="135" t="s">
        <v>52</v>
      </c>
      <c r="E58" s="137">
        <v>0.86343046000000001</v>
      </c>
      <c r="F58" s="138">
        <v>7.3858590000000002E-2</v>
      </c>
      <c r="G58" s="137">
        <v>6.2710950000000001E-2</v>
      </c>
      <c r="H58" s="160">
        <v>1143</v>
      </c>
      <c r="I58" s="161">
        <v>14</v>
      </c>
    </row>
    <row r="59" spans="1:9" ht="16.95" customHeight="1" x14ac:dyDescent="0.3">
      <c r="A59" s="135" t="s">
        <v>147</v>
      </c>
      <c r="B59" s="136">
        <v>2019</v>
      </c>
      <c r="C59" s="159">
        <v>22</v>
      </c>
      <c r="D59" s="135" t="s">
        <v>53</v>
      </c>
      <c r="E59" s="137">
        <v>0.90556614999999996</v>
      </c>
      <c r="F59" s="138">
        <v>4.8258200000000001E-2</v>
      </c>
      <c r="G59" s="137">
        <v>4.6175649999999999E-2</v>
      </c>
      <c r="H59" s="160">
        <v>1152</v>
      </c>
      <c r="I59" s="161" t="s">
        <v>149</v>
      </c>
    </row>
    <row r="60" spans="1:9" ht="16.95" customHeight="1" x14ac:dyDescent="0.3">
      <c r="A60" s="135" t="s">
        <v>147</v>
      </c>
      <c r="B60" s="136">
        <v>2019</v>
      </c>
      <c r="C60" s="159">
        <v>23</v>
      </c>
      <c r="D60" s="135" t="s">
        <v>54</v>
      </c>
      <c r="E60" s="137">
        <v>0.91422051000000004</v>
      </c>
      <c r="F60" s="138">
        <v>5.1506749999999997E-2</v>
      </c>
      <c r="G60" s="137">
        <v>3.4272740000000003E-2</v>
      </c>
      <c r="H60" s="160">
        <v>1155</v>
      </c>
      <c r="I60" s="161" t="s">
        <v>149</v>
      </c>
    </row>
    <row r="61" spans="1:9" ht="16.95" customHeight="1" x14ac:dyDescent="0.3">
      <c r="A61" s="135" t="s">
        <v>147</v>
      </c>
      <c r="B61" s="136">
        <v>2019</v>
      </c>
      <c r="C61" s="159">
        <v>24</v>
      </c>
      <c r="D61" s="135" t="s">
        <v>55</v>
      </c>
      <c r="E61" s="137">
        <v>0.84781618000000003</v>
      </c>
      <c r="F61" s="138">
        <v>7.5670550000000003E-2</v>
      </c>
      <c r="G61" s="137">
        <v>7.6513280000000003E-2</v>
      </c>
      <c r="H61" s="160">
        <v>1152</v>
      </c>
      <c r="I61" s="161" t="s">
        <v>149</v>
      </c>
    </row>
    <row r="62" spans="1:9" ht="16.95" customHeight="1" x14ac:dyDescent="0.3">
      <c r="A62" s="135" t="s">
        <v>159</v>
      </c>
      <c r="B62" s="136">
        <v>2019</v>
      </c>
      <c r="C62" s="159">
        <v>25</v>
      </c>
      <c r="D62" s="135" t="s">
        <v>56</v>
      </c>
      <c r="E62" s="137">
        <v>0.86603629999999998</v>
      </c>
      <c r="F62" s="138">
        <v>8.5748069999999996E-2</v>
      </c>
      <c r="G62" s="137">
        <v>4.8215620000000001E-2</v>
      </c>
      <c r="H62" s="160">
        <v>1153</v>
      </c>
      <c r="I62" s="161" t="s">
        <v>149</v>
      </c>
    </row>
    <row r="63" spans="1:9" ht="34.950000000000003" customHeight="1" x14ac:dyDescent="0.3">
      <c r="A63" s="135" t="s">
        <v>147</v>
      </c>
      <c r="B63" s="136">
        <v>2019</v>
      </c>
      <c r="C63" s="159">
        <v>26</v>
      </c>
      <c r="D63" s="135" t="s">
        <v>57</v>
      </c>
      <c r="E63" s="137">
        <v>0.67515899999999995</v>
      </c>
      <c r="F63" s="138">
        <v>0.18130826999999999</v>
      </c>
      <c r="G63" s="137">
        <v>0.14353273</v>
      </c>
      <c r="H63" s="160">
        <v>1132</v>
      </c>
      <c r="I63" s="161">
        <v>19</v>
      </c>
    </row>
    <row r="64" spans="1:9" ht="16.95" customHeight="1" x14ac:dyDescent="0.3">
      <c r="A64" s="135" t="s">
        <v>147</v>
      </c>
      <c r="B64" s="136">
        <v>2019</v>
      </c>
      <c r="C64" s="159">
        <v>27</v>
      </c>
      <c r="D64" s="135" t="s">
        <v>58</v>
      </c>
      <c r="E64" s="137">
        <v>0.78113728000000004</v>
      </c>
      <c r="F64" s="138">
        <v>0.11998944</v>
      </c>
      <c r="G64" s="137">
        <v>9.8873279999999994E-2</v>
      </c>
      <c r="H64" s="160">
        <v>1110</v>
      </c>
      <c r="I64" s="161">
        <v>41</v>
      </c>
    </row>
    <row r="65" spans="1:9" ht="16.95" customHeight="1" x14ac:dyDescent="0.3">
      <c r="A65" s="135" t="s">
        <v>147</v>
      </c>
      <c r="B65" s="136">
        <v>2019</v>
      </c>
      <c r="C65" s="159">
        <v>28</v>
      </c>
      <c r="D65" s="135" t="s">
        <v>160</v>
      </c>
      <c r="E65" s="137">
        <v>0.78534265999999997</v>
      </c>
      <c r="F65" s="138">
        <v>0.11682047</v>
      </c>
      <c r="G65" s="137">
        <v>9.7836880000000001E-2</v>
      </c>
      <c r="H65" s="160">
        <v>1141</v>
      </c>
      <c r="I65" s="161">
        <v>9</v>
      </c>
    </row>
    <row r="66" spans="1:9" ht="34.950000000000003" customHeight="1" x14ac:dyDescent="0.3">
      <c r="A66" s="135" t="s">
        <v>147</v>
      </c>
      <c r="B66" s="136">
        <v>2019</v>
      </c>
      <c r="C66" s="159">
        <v>29</v>
      </c>
      <c r="D66" s="135" t="s">
        <v>100</v>
      </c>
      <c r="E66" s="137">
        <v>0.76734261999999998</v>
      </c>
      <c r="F66" s="138">
        <v>0.11757308</v>
      </c>
      <c r="G66" s="137">
        <v>0.1150843</v>
      </c>
      <c r="H66" s="160">
        <v>1127</v>
      </c>
      <c r="I66" s="161">
        <v>23</v>
      </c>
    </row>
    <row r="67" spans="1:9" ht="34.950000000000003" customHeight="1" x14ac:dyDescent="0.3">
      <c r="A67" s="135" t="s">
        <v>159</v>
      </c>
      <c r="B67" s="136">
        <v>2019</v>
      </c>
      <c r="C67" s="159">
        <v>30</v>
      </c>
      <c r="D67" s="135" t="s">
        <v>60</v>
      </c>
      <c r="E67" s="137">
        <v>0.80068417999999997</v>
      </c>
      <c r="F67" s="138">
        <v>0.12317567</v>
      </c>
      <c r="G67" s="137">
        <v>7.6140150000000004E-2</v>
      </c>
      <c r="H67" s="160">
        <v>1120</v>
      </c>
      <c r="I67" s="161">
        <v>25</v>
      </c>
    </row>
    <row r="68" spans="1:9" ht="16.95" customHeight="1" x14ac:dyDescent="0.3">
      <c r="A68" s="135" t="s">
        <v>147</v>
      </c>
      <c r="B68" s="136">
        <v>2019</v>
      </c>
      <c r="C68" s="159">
        <v>31</v>
      </c>
      <c r="D68" s="135" t="s">
        <v>61</v>
      </c>
      <c r="E68" s="137">
        <v>0.77983172000000001</v>
      </c>
      <c r="F68" s="138">
        <v>0.12322158</v>
      </c>
      <c r="G68" s="137">
        <v>9.6946699999999997E-2</v>
      </c>
      <c r="H68" s="160">
        <v>1122</v>
      </c>
      <c r="I68" s="161">
        <v>16</v>
      </c>
    </row>
    <row r="69" spans="1:9" ht="16.95" customHeight="1" x14ac:dyDescent="0.3">
      <c r="A69" s="135" t="s">
        <v>147</v>
      </c>
      <c r="B69" s="136">
        <v>2019</v>
      </c>
      <c r="C69" s="159">
        <v>32</v>
      </c>
      <c r="D69" s="135" t="s">
        <v>102</v>
      </c>
      <c r="E69" s="137">
        <v>0.83212476999999996</v>
      </c>
      <c r="F69" s="138">
        <v>0.11116756</v>
      </c>
      <c r="G69" s="137">
        <v>5.6707670000000002E-2</v>
      </c>
      <c r="H69" s="160">
        <v>1092</v>
      </c>
      <c r="I69" s="161">
        <v>56</v>
      </c>
    </row>
    <row r="70" spans="1:9" ht="34.950000000000003" customHeight="1" x14ac:dyDescent="0.3">
      <c r="A70" s="135" t="s">
        <v>161</v>
      </c>
      <c r="B70" s="136">
        <v>2019</v>
      </c>
      <c r="C70" s="159">
        <v>33</v>
      </c>
      <c r="D70" s="135" t="s">
        <v>162</v>
      </c>
      <c r="E70" s="137">
        <v>0.71861604000000001</v>
      </c>
      <c r="F70" s="138">
        <v>0.14802359000000001</v>
      </c>
      <c r="G70" s="137">
        <v>0.13336038</v>
      </c>
      <c r="H70" s="160">
        <v>1147</v>
      </c>
      <c r="I70" s="161" t="s">
        <v>149</v>
      </c>
    </row>
    <row r="71" spans="1:9" ht="34.950000000000003" customHeight="1" x14ac:dyDescent="0.3">
      <c r="A71" s="135" t="s">
        <v>161</v>
      </c>
      <c r="B71" s="136">
        <v>2019</v>
      </c>
      <c r="C71" s="159">
        <v>34</v>
      </c>
      <c r="D71" s="135" t="s">
        <v>163</v>
      </c>
      <c r="E71" s="137">
        <v>0.68686139999999996</v>
      </c>
      <c r="F71" s="138">
        <v>0.16516365</v>
      </c>
      <c r="G71" s="137">
        <v>0.14797494999999999</v>
      </c>
      <c r="H71" s="160">
        <v>1146</v>
      </c>
      <c r="I71" s="161" t="s">
        <v>149</v>
      </c>
    </row>
    <row r="72" spans="1:9" ht="34.950000000000003" customHeight="1" x14ac:dyDescent="0.3">
      <c r="A72" s="135" t="s">
        <v>161</v>
      </c>
      <c r="B72" s="136">
        <v>2019</v>
      </c>
      <c r="C72" s="159">
        <v>35</v>
      </c>
      <c r="D72" s="135" t="s">
        <v>164</v>
      </c>
      <c r="E72" s="137">
        <v>0.73122239</v>
      </c>
      <c r="F72" s="138">
        <v>0.14741148000000001</v>
      </c>
      <c r="G72" s="137">
        <v>0.12136611999999999</v>
      </c>
      <c r="H72" s="160">
        <v>1148</v>
      </c>
      <c r="I72" s="161" t="s">
        <v>149</v>
      </c>
    </row>
    <row r="73" spans="1:9" ht="34.950000000000003" customHeight="1" x14ac:dyDescent="0.3">
      <c r="A73" s="135" t="s">
        <v>161</v>
      </c>
      <c r="B73" s="136">
        <v>2019</v>
      </c>
      <c r="C73" s="159">
        <v>36</v>
      </c>
      <c r="D73" s="135" t="s">
        <v>165</v>
      </c>
      <c r="E73" s="137">
        <v>0.82149611</v>
      </c>
      <c r="F73" s="138">
        <v>0.10327618</v>
      </c>
      <c r="G73" s="137">
        <v>7.5227710000000003E-2</v>
      </c>
      <c r="H73" s="160">
        <v>1146</v>
      </c>
      <c r="I73" s="161" t="s">
        <v>149</v>
      </c>
    </row>
    <row r="74" spans="1:9" ht="34.950000000000003" customHeight="1" x14ac:dyDescent="0.3">
      <c r="A74" s="135" t="s">
        <v>161</v>
      </c>
      <c r="B74" s="136">
        <v>2019</v>
      </c>
      <c r="C74" s="159">
        <v>37</v>
      </c>
      <c r="D74" s="135" t="s">
        <v>65</v>
      </c>
      <c r="E74" s="137">
        <v>0.71963359000000005</v>
      </c>
      <c r="F74" s="138">
        <v>0.13262301000000001</v>
      </c>
      <c r="G74" s="137">
        <v>0.1477434</v>
      </c>
      <c r="H74" s="160">
        <v>1146</v>
      </c>
      <c r="I74" s="161" t="s">
        <v>149</v>
      </c>
    </row>
    <row r="75" spans="1:9" ht="34.950000000000003" customHeight="1" x14ac:dyDescent="0.3">
      <c r="A75" s="135" t="s">
        <v>161</v>
      </c>
      <c r="B75" s="136">
        <v>2019</v>
      </c>
      <c r="C75" s="159">
        <v>38</v>
      </c>
      <c r="D75" s="135" t="s">
        <v>166</v>
      </c>
      <c r="E75" s="137">
        <v>0.816944</v>
      </c>
      <c r="F75" s="138">
        <v>0.11510665</v>
      </c>
      <c r="G75" s="137">
        <v>6.7949350000000006E-2</v>
      </c>
      <c r="H75" s="160">
        <v>1144</v>
      </c>
      <c r="I75" s="161" t="s">
        <v>149</v>
      </c>
    </row>
    <row r="76" spans="1:9" ht="16.95" customHeight="1" x14ac:dyDescent="0.3">
      <c r="A76" s="135" t="s">
        <v>147</v>
      </c>
      <c r="B76" s="136">
        <v>2018</v>
      </c>
      <c r="C76" s="159">
        <v>1</v>
      </c>
      <c r="D76" s="135" t="s">
        <v>148</v>
      </c>
      <c r="E76" s="137">
        <v>0.81983386999999996</v>
      </c>
      <c r="F76" s="138">
        <v>9.239269E-2</v>
      </c>
      <c r="G76" s="137">
        <v>8.7773439999999994E-2</v>
      </c>
      <c r="H76" s="160">
        <v>1108</v>
      </c>
      <c r="I76" s="161" t="s">
        <v>149</v>
      </c>
    </row>
    <row r="77" spans="1:9" ht="16.95" customHeight="1" x14ac:dyDescent="0.3">
      <c r="A77" s="135" t="s">
        <v>147</v>
      </c>
      <c r="B77" s="136">
        <v>2018</v>
      </c>
      <c r="C77" s="159">
        <v>2</v>
      </c>
      <c r="D77" s="135" t="s">
        <v>18</v>
      </c>
      <c r="E77" s="137">
        <v>0.68709529000000003</v>
      </c>
      <c r="F77" s="138">
        <v>0.14729772999999999</v>
      </c>
      <c r="G77" s="137">
        <v>0.16560696999999999</v>
      </c>
      <c r="H77" s="160">
        <v>1110</v>
      </c>
      <c r="I77" s="161" t="s">
        <v>149</v>
      </c>
    </row>
    <row r="78" spans="1:9" ht="16.95" customHeight="1" x14ac:dyDescent="0.3">
      <c r="A78" s="135" t="s">
        <v>147</v>
      </c>
      <c r="B78" s="136">
        <v>2018</v>
      </c>
      <c r="C78" s="159">
        <v>3</v>
      </c>
      <c r="D78" s="135" t="s">
        <v>20</v>
      </c>
      <c r="E78" s="137">
        <v>0.81085583000000006</v>
      </c>
      <c r="F78" s="138">
        <v>0.10940049</v>
      </c>
      <c r="G78" s="137">
        <v>7.9743679999999997E-2</v>
      </c>
      <c r="H78" s="160">
        <v>1112</v>
      </c>
      <c r="I78" s="161" t="s">
        <v>149</v>
      </c>
    </row>
    <row r="79" spans="1:9" ht="16.95" customHeight="1" x14ac:dyDescent="0.3">
      <c r="A79" s="135" t="s">
        <v>147</v>
      </c>
      <c r="B79" s="136">
        <v>2018</v>
      </c>
      <c r="C79" s="159">
        <v>4</v>
      </c>
      <c r="D79" s="135" t="s">
        <v>24</v>
      </c>
      <c r="E79" s="137">
        <v>0.88001841000000003</v>
      </c>
      <c r="F79" s="138">
        <v>6.039696E-2</v>
      </c>
      <c r="G79" s="137">
        <v>5.958463E-2</v>
      </c>
      <c r="H79" s="160">
        <v>1113</v>
      </c>
      <c r="I79" s="161" t="s">
        <v>149</v>
      </c>
    </row>
    <row r="80" spans="1:9" ht="16.95" customHeight="1" x14ac:dyDescent="0.3">
      <c r="A80" s="135" t="s">
        <v>147</v>
      </c>
      <c r="B80" s="136">
        <v>2018</v>
      </c>
      <c r="C80" s="159">
        <v>5</v>
      </c>
      <c r="D80" s="135" t="s">
        <v>150</v>
      </c>
      <c r="E80" s="137">
        <v>0.78065189999999995</v>
      </c>
      <c r="F80" s="138">
        <v>0.11204401999999999</v>
      </c>
      <c r="G80" s="137">
        <v>0.10730408</v>
      </c>
      <c r="H80" s="160">
        <v>1111</v>
      </c>
      <c r="I80" s="161">
        <v>0</v>
      </c>
    </row>
    <row r="81" spans="1:9" ht="16.95" customHeight="1" x14ac:dyDescent="0.3">
      <c r="A81" s="135" t="s">
        <v>147</v>
      </c>
      <c r="B81" s="136">
        <v>2018</v>
      </c>
      <c r="C81" s="159">
        <v>6</v>
      </c>
      <c r="D81" s="135" t="s">
        <v>151</v>
      </c>
      <c r="E81" s="137">
        <v>0.71428130000000001</v>
      </c>
      <c r="F81" s="138">
        <v>0.14299862999999999</v>
      </c>
      <c r="G81" s="137">
        <v>0.14272006000000001</v>
      </c>
      <c r="H81" s="160">
        <v>1099</v>
      </c>
      <c r="I81" s="161">
        <v>6</v>
      </c>
    </row>
    <row r="82" spans="1:9" ht="16.95" customHeight="1" x14ac:dyDescent="0.3">
      <c r="A82" s="135" t="s">
        <v>147</v>
      </c>
      <c r="B82" s="136">
        <v>2018</v>
      </c>
      <c r="C82" s="159">
        <v>7</v>
      </c>
      <c r="D82" s="135" t="s">
        <v>152</v>
      </c>
      <c r="E82" s="137">
        <v>0.90754738999999995</v>
      </c>
      <c r="F82" s="138">
        <v>5.5116949999999998E-2</v>
      </c>
      <c r="G82" s="137">
        <v>3.733566E-2</v>
      </c>
      <c r="H82" s="160">
        <v>1108</v>
      </c>
      <c r="I82" s="161">
        <v>3</v>
      </c>
    </row>
    <row r="83" spans="1:9" ht="16.95" customHeight="1" x14ac:dyDescent="0.3">
      <c r="A83" s="135" t="s">
        <v>147</v>
      </c>
      <c r="B83" s="136">
        <v>2018</v>
      </c>
      <c r="C83" s="159">
        <v>8</v>
      </c>
      <c r="D83" s="135" t="s">
        <v>153</v>
      </c>
      <c r="E83" s="137">
        <v>0.77167704000000004</v>
      </c>
      <c r="F83" s="138">
        <v>0.13766714999999999</v>
      </c>
      <c r="G83" s="137">
        <v>9.0655810000000003E-2</v>
      </c>
      <c r="H83" s="160">
        <v>1044</v>
      </c>
      <c r="I83" s="161">
        <v>69</v>
      </c>
    </row>
    <row r="84" spans="1:9" ht="16.95" customHeight="1" x14ac:dyDescent="0.3">
      <c r="A84" s="135" t="s">
        <v>147</v>
      </c>
      <c r="B84" s="136">
        <v>2018</v>
      </c>
      <c r="C84" s="159">
        <v>9</v>
      </c>
      <c r="D84" s="135" t="s">
        <v>154</v>
      </c>
      <c r="E84" s="137">
        <v>0.89235237000000001</v>
      </c>
      <c r="F84" s="138">
        <v>6.7219509999999996E-2</v>
      </c>
      <c r="G84" s="137">
        <v>4.0428110000000003E-2</v>
      </c>
      <c r="H84" s="160">
        <v>1112</v>
      </c>
      <c r="I84" s="161" t="s">
        <v>149</v>
      </c>
    </row>
    <row r="85" spans="1:9" ht="16.95" customHeight="1" x14ac:dyDescent="0.3">
      <c r="A85" s="135" t="s">
        <v>147</v>
      </c>
      <c r="B85" s="136">
        <v>2018</v>
      </c>
      <c r="C85" s="159">
        <v>10</v>
      </c>
      <c r="D85" s="135" t="s">
        <v>42</v>
      </c>
      <c r="E85" s="137">
        <v>0.44672410000000001</v>
      </c>
      <c r="F85" s="138">
        <v>0.29584860000000002</v>
      </c>
      <c r="G85" s="137">
        <v>0.25742730000000003</v>
      </c>
      <c r="H85" s="160">
        <v>967</v>
      </c>
      <c r="I85" s="161">
        <v>143</v>
      </c>
    </row>
    <row r="86" spans="1:9" ht="16.95" customHeight="1" x14ac:dyDescent="0.3">
      <c r="A86" s="135" t="s">
        <v>147</v>
      </c>
      <c r="B86" s="136">
        <v>2018</v>
      </c>
      <c r="C86" s="159">
        <v>12</v>
      </c>
      <c r="D86" s="135" t="s">
        <v>155</v>
      </c>
      <c r="E86" s="137">
        <v>0.51879854999999997</v>
      </c>
      <c r="F86" s="138">
        <v>0.26036060999999999</v>
      </c>
      <c r="G86" s="137">
        <v>0.22084084000000001</v>
      </c>
      <c r="H86" s="160">
        <v>1035</v>
      </c>
      <c r="I86" s="161">
        <v>73</v>
      </c>
    </row>
    <row r="87" spans="1:9" ht="34.950000000000003" customHeight="1" x14ac:dyDescent="0.3">
      <c r="A87" s="135" t="s">
        <v>147</v>
      </c>
      <c r="B87" s="136">
        <v>2018</v>
      </c>
      <c r="C87" s="159">
        <v>13</v>
      </c>
      <c r="D87" s="135" t="s">
        <v>156</v>
      </c>
      <c r="E87" s="137">
        <v>0.89370614000000004</v>
      </c>
      <c r="F87" s="138">
        <v>6.3882530000000007E-2</v>
      </c>
      <c r="G87" s="137">
        <v>4.2411329999999997E-2</v>
      </c>
      <c r="H87" s="160">
        <v>1102</v>
      </c>
      <c r="I87" s="161">
        <v>9</v>
      </c>
    </row>
    <row r="88" spans="1:9" ht="16.95" customHeight="1" x14ac:dyDescent="0.3">
      <c r="A88" s="135" t="s">
        <v>147</v>
      </c>
      <c r="B88" s="136">
        <v>2018</v>
      </c>
      <c r="C88" s="159">
        <v>14</v>
      </c>
      <c r="D88" s="135" t="s">
        <v>45</v>
      </c>
      <c r="E88" s="137">
        <v>0.73779395999999997</v>
      </c>
      <c r="F88" s="138">
        <v>0.16501481000000001</v>
      </c>
      <c r="G88" s="137">
        <v>9.7191230000000003E-2</v>
      </c>
      <c r="H88" s="160">
        <v>1086</v>
      </c>
      <c r="I88" s="161">
        <v>21</v>
      </c>
    </row>
    <row r="89" spans="1:9" ht="16.95" customHeight="1" x14ac:dyDescent="0.3">
      <c r="A89" s="135" t="s">
        <v>147</v>
      </c>
      <c r="B89" s="136">
        <v>2018</v>
      </c>
      <c r="C89" s="159">
        <v>15</v>
      </c>
      <c r="D89" s="135" t="s">
        <v>46</v>
      </c>
      <c r="E89" s="137">
        <v>0.90221863000000002</v>
      </c>
      <c r="F89" s="138">
        <v>6.3893900000000003E-2</v>
      </c>
      <c r="G89" s="137">
        <v>3.3887470000000003E-2</v>
      </c>
      <c r="H89" s="160">
        <v>1093</v>
      </c>
      <c r="I89" s="161">
        <v>14</v>
      </c>
    </row>
    <row r="90" spans="1:9" ht="16.95" customHeight="1" x14ac:dyDescent="0.3">
      <c r="A90" s="135" t="s">
        <v>147</v>
      </c>
      <c r="B90" s="136">
        <v>2018</v>
      </c>
      <c r="C90" s="159">
        <v>16</v>
      </c>
      <c r="D90" s="135" t="s">
        <v>47</v>
      </c>
      <c r="E90" s="137">
        <v>0.91188548999999997</v>
      </c>
      <c r="F90" s="138">
        <v>6.1464970000000001E-2</v>
      </c>
      <c r="G90" s="137">
        <v>2.6649539999999999E-2</v>
      </c>
      <c r="H90" s="160">
        <v>1089</v>
      </c>
      <c r="I90" s="161">
        <v>15</v>
      </c>
    </row>
    <row r="91" spans="1:9" ht="16.95" customHeight="1" x14ac:dyDescent="0.3">
      <c r="A91" s="135" t="s">
        <v>147</v>
      </c>
      <c r="B91" s="136">
        <v>2018</v>
      </c>
      <c r="C91" s="159">
        <v>17</v>
      </c>
      <c r="D91" s="135" t="s">
        <v>157</v>
      </c>
      <c r="E91" s="137">
        <v>0.88735739999999996</v>
      </c>
      <c r="F91" s="138">
        <v>7.6071260000000002E-2</v>
      </c>
      <c r="G91" s="137">
        <v>3.6571340000000001E-2</v>
      </c>
      <c r="H91" s="160">
        <v>1109</v>
      </c>
      <c r="I91" s="161" t="s">
        <v>149</v>
      </c>
    </row>
    <row r="92" spans="1:9" ht="16.95" customHeight="1" x14ac:dyDescent="0.3">
      <c r="A92" s="135" t="s">
        <v>147</v>
      </c>
      <c r="B92" s="136">
        <v>2018</v>
      </c>
      <c r="C92" s="159">
        <v>18</v>
      </c>
      <c r="D92" s="135" t="s">
        <v>158</v>
      </c>
      <c r="E92" s="137">
        <v>0.74138203000000003</v>
      </c>
      <c r="F92" s="138">
        <v>0.15621864999999999</v>
      </c>
      <c r="G92" s="137">
        <v>0.10239932</v>
      </c>
      <c r="H92" s="160">
        <v>1072</v>
      </c>
      <c r="I92" s="161">
        <v>34</v>
      </c>
    </row>
    <row r="93" spans="1:9" ht="16.95" customHeight="1" x14ac:dyDescent="0.3">
      <c r="A93" s="135" t="s">
        <v>147</v>
      </c>
      <c r="B93" s="136">
        <v>2018</v>
      </c>
      <c r="C93" s="159">
        <v>19</v>
      </c>
      <c r="D93" s="135" t="s">
        <v>50</v>
      </c>
      <c r="E93" s="137">
        <v>0.93200819999999995</v>
      </c>
      <c r="F93" s="138">
        <v>3.5266060000000002E-2</v>
      </c>
      <c r="G93" s="137">
        <v>3.2725749999999998E-2</v>
      </c>
      <c r="H93" s="160">
        <v>1106</v>
      </c>
      <c r="I93" s="161">
        <v>2</v>
      </c>
    </row>
    <row r="94" spans="1:9" ht="16.95" customHeight="1" x14ac:dyDescent="0.3">
      <c r="A94" s="135" t="s">
        <v>147</v>
      </c>
      <c r="B94" s="136">
        <v>2018</v>
      </c>
      <c r="C94" s="159">
        <v>20</v>
      </c>
      <c r="D94" s="135" t="s">
        <v>51</v>
      </c>
      <c r="E94" s="137">
        <v>0.81459002999999996</v>
      </c>
      <c r="F94" s="138">
        <v>0.13778668999999999</v>
      </c>
      <c r="G94" s="137">
        <v>4.7623279999999997E-2</v>
      </c>
      <c r="H94" s="160">
        <v>1012</v>
      </c>
      <c r="I94" s="161">
        <v>91</v>
      </c>
    </row>
    <row r="95" spans="1:9" ht="16.95" customHeight="1" x14ac:dyDescent="0.3">
      <c r="A95" s="135" t="s">
        <v>147</v>
      </c>
      <c r="B95" s="136">
        <v>2018</v>
      </c>
      <c r="C95" s="159">
        <v>21</v>
      </c>
      <c r="D95" s="135" t="s">
        <v>52</v>
      </c>
      <c r="E95" s="137">
        <v>0.84865636</v>
      </c>
      <c r="F95" s="138">
        <v>9.3482049999999997E-2</v>
      </c>
      <c r="G95" s="137">
        <v>5.7861580000000003E-2</v>
      </c>
      <c r="H95" s="160">
        <v>1094</v>
      </c>
      <c r="I95" s="161">
        <v>14</v>
      </c>
    </row>
    <row r="96" spans="1:9" ht="16.95" customHeight="1" x14ac:dyDescent="0.3">
      <c r="A96" s="135" t="s">
        <v>147</v>
      </c>
      <c r="B96" s="136">
        <v>2018</v>
      </c>
      <c r="C96" s="159">
        <v>22</v>
      </c>
      <c r="D96" s="135" t="s">
        <v>53</v>
      </c>
      <c r="E96" s="137">
        <v>0.89973899999999996</v>
      </c>
      <c r="F96" s="138">
        <v>4.8399999999999999E-2</v>
      </c>
      <c r="G96" s="137">
        <v>5.1860999999999997E-2</v>
      </c>
      <c r="H96" s="160">
        <v>1109</v>
      </c>
      <c r="I96" s="161" t="s">
        <v>149</v>
      </c>
    </row>
    <row r="97" spans="1:9" ht="16.95" customHeight="1" x14ac:dyDescent="0.3">
      <c r="A97" s="135" t="s">
        <v>147</v>
      </c>
      <c r="B97" s="136">
        <v>2018</v>
      </c>
      <c r="C97" s="159">
        <v>23</v>
      </c>
      <c r="D97" s="135" t="s">
        <v>54</v>
      </c>
      <c r="E97" s="137">
        <v>0.91693206000000005</v>
      </c>
      <c r="F97" s="138">
        <v>4.0766509999999999E-2</v>
      </c>
      <c r="G97" s="137">
        <v>4.2301440000000003E-2</v>
      </c>
      <c r="H97" s="160">
        <v>1110</v>
      </c>
      <c r="I97" s="161" t="s">
        <v>149</v>
      </c>
    </row>
    <row r="98" spans="1:9" ht="16.95" customHeight="1" x14ac:dyDescent="0.3">
      <c r="A98" s="135" t="s">
        <v>147</v>
      </c>
      <c r="B98" s="136">
        <v>2018</v>
      </c>
      <c r="C98" s="159">
        <v>24</v>
      </c>
      <c r="D98" s="135" t="s">
        <v>55</v>
      </c>
      <c r="E98" s="137">
        <v>0.83886651000000001</v>
      </c>
      <c r="F98" s="138">
        <v>9.3658549999999993E-2</v>
      </c>
      <c r="G98" s="137">
        <v>6.7474930000000002E-2</v>
      </c>
      <c r="H98" s="160">
        <v>1110</v>
      </c>
      <c r="I98" s="161" t="s">
        <v>149</v>
      </c>
    </row>
    <row r="99" spans="1:9" ht="16.95" customHeight="1" x14ac:dyDescent="0.3">
      <c r="A99" s="135" t="s">
        <v>159</v>
      </c>
      <c r="B99" s="136">
        <v>2018</v>
      </c>
      <c r="C99" s="159">
        <v>25</v>
      </c>
      <c r="D99" s="135" t="s">
        <v>56</v>
      </c>
      <c r="E99" s="137">
        <v>0.84859759000000001</v>
      </c>
      <c r="F99" s="138">
        <v>0.10500328</v>
      </c>
      <c r="G99" s="137">
        <v>4.6399129999999997E-2</v>
      </c>
      <c r="H99" s="160">
        <v>1103</v>
      </c>
      <c r="I99" s="161" t="s">
        <v>149</v>
      </c>
    </row>
    <row r="100" spans="1:9" ht="34.950000000000003" customHeight="1" x14ac:dyDescent="0.3">
      <c r="A100" s="135" t="s">
        <v>147</v>
      </c>
      <c r="B100" s="136">
        <v>2018</v>
      </c>
      <c r="C100" s="159">
        <v>26</v>
      </c>
      <c r="D100" s="135" t="s">
        <v>57</v>
      </c>
      <c r="E100" s="137">
        <v>0.71249099999999999</v>
      </c>
      <c r="F100" s="138">
        <v>0.17021581999999999</v>
      </c>
      <c r="G100" s="137">
        <v>0.11729318</v>
      </c>
      <c r="H100" s="160">
        <v>1089</v>
      </c>
      <c r="I100" s="161">
        <v>17</v>
      </c>
    </row>
    <row r="101" spans="1:9" ht="16.95" customHeight="1" x14ac:dyDescent="0.3">
      <c r="A101" s="135" t="s">
        <v>147</v>
      </c>
      <c r="B101" s="136">
        <v>2018</v>
      </c>
      <c r="C101" s="159">
        <v>27</v>
      </c>
      <c r="D101" s="135" t="s">
        <v>58</v>
      </c>
      <c r="E101" s="137">
        <v>0.81533164999999996</v>
      </c>
      <c r="F101" s="138">
        <v>0.11336578999999999</v>
      </c>
      <c r="G101" s="137">
        <v>7.1302569999999996E-2</v>
      </c>
      <c r="H101" s="160">
        <v>1069</v>
      </c>
      <c r="I101" s="161">
        <v>37</v>
      </c>
    </row>
    <row r="102" spans="1:9" ht="16.95" customHeight="1" x14ac:dyDescent="0.3">
      <c r="A102" s="135" t="s">
        <v>147</v>
      </c>
      <c r="B102" s="136">
        <v>2018</v>
      </c>
      <c r="C102" s="159">
        <v>28</v>
      </c>
      <c r="D102" s="135" t="s">
        <v>160</v>
      </c>
      <c r="E102" s="137">
        <v>0.76322330999999999</v>
      </c>
      <c r="F102" s="138">
        <v>0.13530212</v>
      </c>
      <c r="G102" s="137">
        <v>0.10147457</v>
      </c>
      <c r="H102" s="160">
        <v>1101</v>
      </c>
      <c r="I102" s="161">
        <v>4</v>
      </c>
    </row>
    <row r="103" spans="1:9" ht="34.950000000000003" customHeight="1" x14ac:dyDescent="0.3">
      <c r="A103" s="135" t="s">
        <v>147</v>
      </c>
      <c r="B103" s="136">
        <v>2018</v>
      </c>
      <c r="C103" s="159">
        <v>29</v>
      </c>
      <c r="D103" s="135" t="s">
        <v>100</v>
      </c>
      <c r="E103" s="137">
        <v>0.74651643000000001</v>
      </c>
      <c r="F103" s="138">
        <v>0.14037616</v>
      </c>
      <c r="G103" s="137">
        <v>0.11310741000000001</v>
      </c>
      <c r="H103" s="160">
        <v>1090</v>
      </c>
      <c r="I103" s="161">
        <v>17</v>
      </c>
    </row>
    <row r="104" spans="1:9" ht="34.950000000000003" customHeight="1" x14ac:dyDescent="0.3">
      <c r="A104" s="135" t="s">
        <v>159</v>
      </c>
      <c r="B104" s="136">
        <v>2018</v>
      </c>
      <c r="C104" s="159">
        <v>30</v>
      </c>
      <c r="D104" s="135" t="s">
        <v>60</v>
      </c>
      <c r="E104" s="137">
        <v>0.78824802999999999</v>
      </c>
      <c r="F104" s="138">
        <v>0.14268950999999999</v>
      </c>
      <c r="G104" s="137">
        <v>6.9062460000000006E-2</v>
      </c>
      <c r="H104" s="160">
        <v>1078</v>
      </c>
      <c r="I104" s="161">
        <v>21</v>
      </c>
    </row>
    <row r="105" spans="1:9" ht="16.95" customHeight="1" x14ac:dyDescent="0.3">
      <c r="A105" s="135" t="s">
        <v>147</v>
      </c>
      <c r="B105" s="136">
        <v>2018</v>
      </c>
      <c r="C105" s="159">
        <v>31</v>
      </c>
      <c r="D105" s="135" t="s">
        <v>61</v>
      </c>
      <c r="E105" s="137">
        <v>0.80101840000000002</v>
      </c>
      <c r="F105" s="138">
        <v>0.12581545</v>
      </c>
      <c r="G105" s="137">
        <v>7.3166149999999999E-2</v>
      </c>
      <c r="H105" s="160">
        <v>1088</v>
      </c>
      <c r="I105" s="161">
        <v>11</v>
      </c>
    </row>
    <row r="106" spans="1:9" ht="16.95" customHeight="1" x14ac:dyDescent="0.3">
      <c r="A106" s="135" t="s">
        <v>147</v>
      </c>
      <c r="B106" s="136">
        <v>2018</v>
      </c>
      <c r="C106" s="159">
        <v>32</v>
      </c>
      <c r="D106" s="135" t="s">
        <v>102</v>
      </c>
      <c r="E106" s="137">
        <v>0.85869050000000002</v>
      </c>
      <c r="F106" s="138">
        <v>8.4910550000000001E-2</v>
      </c>
      <c r="G106" s="137">
        <v>5.6398950000000003E-2</v>
      </c>
      <c r="H106" s="160">
        <v>1067</v>
      </c>
      <c r="I106" s="161">
        <v>36</v>
      </c>
    </row>
    <row r="107" spans="1:9" ht="34.950000000000003" customHeight="1" x14ac:dyDescent="0.3">
      <c r="A107" s="135" t="s">
        <v>161</v>
      </c>
      <c r="B107" s="136">
        <v>2018</v>
      </c>
      <c r="C107" s="159">
        <v>33</v>
      </c>
      <c r="D107" s="135" t="s">
        <v>162</v>
      </c>
      <c r="E107" s="137">
        <v>0.71640649000000001</v>
      </c>
      <c r="F107" s="138">
        <v>0.15821913000000001</v>
      </c>
      <c r="G107" s="137">
        <v>0.12537438000000001</v>
      </c>
      <c r="H107" s="160">
        <v>1105</v>
      </c>
      <c r="I107" s="161" t="s">
        <v>149</v>
      </c>
    </row>
    <row r="108" spans="1:9" ht="34.950000000000003" customHeight="1" x14ac:dyDescent="0.3">
      <c r="A108" s="135" t="s">
        <v>161</v>
      </c>
      <c r="B108" s="136">
        <v>2018</v>
      </c>
      <c r="C108" s="159">
        <v>34</v>
      </c>
      <c r="D108" s="135" t="s">
        <v>163</v>
      </c>
      <c r="E108" s="137">
        <v>0.69126390999999998</v>
      </c>
      <c r="F108" s="138">
        <v>0.17260265</v>
      </c>
      <c r="G108" s="137">
        <v>0.13613344999999999</v>
      </c>
      <c r="H108" s="160">
        <v>1106</v>
      </c>
      <c r="I108" s="161" t="s">
        <v>149</v>
      </c>
    </row>
    <row r="109" spans="1:9" ht="34.950000000000003" customHeight="1" x14ac:dyDescent="0.3">
      <c r="A109" s="135" t="s">
        <v>161</v>
      </c>
      <c r="B109" s="136">
        <v>2018</v>
      </c>
      <c r="C109" s="159">
        <v>35</v>
      </c>
      <c r="D109" s="135" t="s">
        <v>164</v>
      </c>
      <c r="E109" s="137">
        <v>0.72945567</v>
      </c>
      <c r="F109" s="138">
        <v>0.15681766999999999</v>
      </c>
      <c r="G109" s="137">
        <v>0.11372665999999999</v>
      </c>
      <c r="H109" s="160">
        <v>1104</v>
      </c>
      <c r="I109" s="161" t="s">
        <v>149</v>
      </c>
    </row>
    <row r="110" spans="1:9" ht="34.950000000000003" customHeight="1" x14ac:dyDescent="0.3">
      <c r="A110" s="135" t="s">
        <v>161</v>
      </c>
      <c r="B110" s="136">
        <v>2018</v>
      </c>
      <c r="C110" s="159">
        <v>36</v>
      </c>
      <c r="D110" s="135" t="s">
        <v>165</v>
      </c>
      <c r="E110" s="137">
        <v>0.81685912000000005</v>
      </c>
      <c r="F110" s="138">
        <v>0.11804659000000001</v>
      </c>
      <c r="G110" s="137">
        <v>6.5094289999999999E-2</v>
      </c>
      <c r="H110" s="160">
        <v>1104</v>
      </c>
      <c r="I110" s="161" t="s">
        <v>149</v>
      </c>
    </row>
    <row r="111" spans="1:9" ht="34.950000000000003" customHeight="1" x14ac:dyDescent="0.3">
      <c r="A111" s="135" t="s">
        <v>161</v>
      </c>
      <c r="B111" s="136">
        <v>2018</v>
      </c>
      <c r="C111" s="159">
        <v>37</v>
      </c>
      <c r="D111" s="135" t="s">
        <v>65</v>
      </c>
      <c r="E111" s="137">
        <v>0.71884795999999995</v>
      </c>
      <c r="F111" s="138">
        <v>0.1401367</v>
      </c>
      <c r="G111" s="137">
        <v>0.14101533999999999</v>
      </c>
      <c r="H111" s="160">
        <v>1108</v>
      </c>
      <c r="I111" s="161" t="s">
        <v>149</v>
      </c>
    </row>
    <row r="112" spans="1:9" ht="34.950000000000003" customHeight="1" x14ac:dyDescent="0.3">
      <c r="A112" s="135" t="s">
        <v>161</v>
      </c>
      <c r="B112" s="136">
        <v>2018</v>
      </c>
      <c r="C112" s="159">
        <v>38</v>
      </c>
      <c r="D112" s="135" t="s">
        <v>166</v>
      </c>
      <c r="E112" s="137">
        <v>0.83184166999999998</v>
      </c>
      <c r="F112" s="138">
        <v>0.10770156</v>
      </c>
      <c r="G112" s="137">
        <v>6.0456780000000002E-2</v>
      </c>
      <c r="H112" s="160">
        <v>1102</v>
      </c>
      <c r="I112" s="161" t="s">
        <v>149</v>
      </c>
    </row>
    <row r="113" spans="1:9" ht="16.95" customHeight="1" x14ac:dyDescent="0.3">
      <c r="A113" s="135" t="s">
        <v>147</v>
      </c>
      <c r="B113" s="136">
        <v>2017</v>
      </c>
      <c r="C113" s="159">
        <v>1</v>
      </c>
      <c r="D113" s="135" t="s">
        <v>148</v>
      </c>
      <c r="E113" s="137">
        <v>0.79568806000000003</v>
      </c>
      <c r="F113" s="138">
        <v>9.7588209999999995E-2</v>
      </c>
      <c r="G113" s="137">
        <v>0.10672373</v>
      </c>
      <c r="H113" s="160">
        <v>1069</v>
      </c>
      <c r="I113" s="161" t="s">
        <v>149</v>
      </c>
    </row>
    <row r="114" spans="1:9" ht="16.95" customHeight="1" x14ac:dyDescent="0.3">
      <c r="A114" s="135" t="s">
        <v>147</v>
      </c>
      <c r="B114" s="136">
        <v>2017</v>
      </c>
      <c r="C114" s="159">
        <v>2</v>
      </c>
      <c r="D114" s="135" t="s">
        <v>18</v>
      </c>
      <c r="E114" s="137">
        <v>0.66471236</v>
      </c>
      <c r="F114" s="138">
        <v>0.18011940000000001</v>
      </c>
      <c r="G114" s="137">
        <v>0.15516824000000001</v>
      </c>
      <c r="H114" s="160">
        <v>1064</v>
      </c>
      <c r="I114" s="161" t="s">
        <v>149</v>
      </c>
    </row>
    <row r="115" spans="1:9" ht="16.95" customHeight="1" x14ac:dyDescent="0.3">
      <c r="A115" s="135" t="s">
        <v>147</v>
      </c>
      <c r="B115" s="136">
        <v>2017</v>
      </c>
      <c r="C115" s="159">
        <v>3</v>
      </c>
      <c r="D115" s="135" t="s">
        <v>20</v>
      </c>
      <c r="E115" s="137">
        <v>0.81386132</v>
      </c>
      <c r="F115" s="138">
        <v>0.11406717</v>
      </c>
      <c r="G115" s="137">
        <v>7.2071510000000005E-2</v>
      </c>
      <c r="H115" s="160">
        <v>1066</v>
      </c>
      <c r="I115" s="161" t="s">
        <v>149</v>
      </c>
    </row>
    <row r="116" spans="1:9" ht="16.95" customHeight="1" x14ac:dyDescent="0.3">
      <c r="A116" s="135" t="s">
        <v>147</v>
      </c>
      <c r="B116" s="136">
        <v>2017</v>
      </c>
      <c r="C116" s="159">
        <v>4</v>
      </c>
      <c r="D116" s="135" t="s">
        <v>24</v>
      </c>
      <c r="E116" s="137">
        <v>0.85795471000000001</v>
      </c>
      <c r="F116" s="138">
        <v>7.852431E-2</v>
      </c>
      <c r="G116" s="137">
        <v>6.3520980000000005E-2</v>
      </c>
      <c r="H116" s="160">
        <v>1056</v>
      </c>
      <c r="I116" s="161" t="s">
        <v>149</v>
      </c>
    </row>
    <row r="117" spans="1:9" ht="16.95" customHeight="1" x14ac:dyDescent="0.3">
      <c r="A117" s="135" t="s">
        <v>147</v>
      </c>
      <c r="B117" s="136">
        <v>2017</v>
      </c>
      <c r="C117" s="159">
        <v>5</v>
      </c>
      <c r="D117" s="135" t="s">
        <v>150</v>
      </c>
      <c r="E117" s="137">
        <v>0.77998584000000004</v>
      </c>
      <c r="F117" s="138">
        <v>0.11134562000000001</v>
      </c>
      <c r="G117" s="137">
        <v>0.10866853999999999</v>
      </c>
      <c r="H117" s="160">
        <v>1068</v>
      </c>
      <c r="I117" s="161">
        <v>1</v>
      </c>
    </row>
    <row r="118" spans="1:9" ht="16.95" customHeight="1" x14ac:dyDescent="0.3">
      <c r="A118" s="135" t="s">
        <v>147</v>
      </c>
      <c r="B118" s="136">
        <v>2017</v>
      </c>
      <c r="C118" s="159">
        <v>6</v>
      </c>
      <c r="D118" s="135" t="s">
        <v>151</v>
      </c>
      <c r="E118" s="137">
        <v>0.71363553999999996</v>
      </c>
      <c r="F118" s="138">
        <v>0.12783401</v>
      </c>
      <c r="G118" s="137">
        <v>0.15853044999999999</v>
      </c>
      <c r="H118" s="160">
        <v>1059</v>
      </c>
      <c r="I118" s="161">
        <v>1</v>
      </c>
    </row>
    <row r="119" spans="1:9" ht="16.95" customHeight="1" x14ac:dyDescent="0.3">
      <c r="A119" s="135" t="s">
        <v>147</v>
      </c>
      <c r="B119" s="136">
        <v>2017</v>
      </c>
      <c r="C119" s="159">
        <v>7</v>
      </c>
      <c r="D119" s="135" t="s">
        <v>189</v>
      </c>
      <c r="E119" s="137">
        <v>0.89879295000000003</v>
      </c>
      <c r="F119" s="138">
        <v>6.8713769999999993E-2</v>
      </c>
      <c r="G119" s="137">
        <v>3.2493279999999999E-2</v>
      </c>
      <c r="H119" s="160">
        <v>1065</v>
      </c>
      <c r="I119" s="161">
        <v>1</v>
      </c>
    </row>
    <row r="120" spans="1:9" ht="16.95" customHeight="1" x14ac:dyDescent="0.3">
      <c r="A120" s="135" t="s">
        <v>147</v>
      </c>
      <c r="B120" s="136">
        <v>2017</v>
      </c>
      <c r="C120" s="159">
        <v>8</v>
      </c>
      <c r="D120" s="135" t="s">
        <v>153</v>
      </c>
      <c r="E120" s="137">
        <v>0.74959732000000001</v>
      </c>
      <c r="F120" s="138">
        <v>0.14864438999999999</v>
      </c>
      <c r="G120" s="137">
        <v>0.10175829</v>
      </c>
      <c r="H120" s="160">
        <v>975</v>
      </c>
      <c r="I120" s="161">
        <v>87</v>
      </c>
    </row>
    <row r="121" spans="1:9" ht="16.95" customHeight="1" x14ac:dyDescent="0.3">
      <c r="A121" s="135" t="s">
        <v>147</v>
      </c>
      <c r="B121" s="136">
        <v>2017</v>
      </c>
      <c r="C121" s="159">
        <v>9</v>
      </c>
      <c r="D121" s="135" t="s">
        <v>154</v>
      </c>
      <c r="E121" s="137">
        <v>0.89649140000000005</v>
      </c>
      <c r="F121" s="138">
        <v>5.3055619999999998E-2</v>
      </c>
      <c r="G121" s="137">
        <v>5.0452980000000001E-2</v>
      </c>
      <c r="H121" s="160">
        <v>1070</v>
      </c>
      <c r="I121" s="161" t="s">
        <v>149</v>
      </c>
    </row>
    <row r="122" spans="1:9" ht="16.95" customHeight="1" x14ac:dyDescent="0.3">
      <c r="A122" s="135" t="s">
        <v>147</v>
      </c>
      <c r="B122" s="136">
        <v>2017</v>
      </c>
      <c r="C122" s="159">
        <v>10</v>
      </c>
      <c r="D122" s="135" t="s">
        <v>42</v>
      </c>
      <c r="E122" s="137">
        <v>0.43689209000000001</v>
      </c>
      <c r="F122" s="138">
        <v>0.30386202000000001</v>
      </c>
      <c r="G122" s="137">
        <v>0.25924587999999998</v>
      </c>
      <c r="H122" s="160">
        <v>920</v>
      </c>
      <c r="I122" s="161">
        <v>146</v>
      </c>
    </row>
    <row r="123" spans="1:9" ht="16.95" customHeight="1" x14ac:dyDescent="0.3">
      <c r="A123" s="135" t="s">
        <v>147</v>
      </c>
      <c r="B123" s="136">
        <v>2017</v>
      </c>
      <c r="C123" s="159">
        <v>12</v>
      </c>
      <c r="D123" s="135" t="s">
        <v>155</v>
      </c>
      <c r="E123" s="137">
        <v>0.52118871</v>
      </c>
      <c r="F123" s="138">
        <v>0.26740259999999999</v>
      </c>
      <c r="G123" s="137">
        <v>0.2114087</v>
      </c>
      <c r="H123" s="160">
        <v>995</v>
      </c>
      <c r="I123" s="161">
        <v>72</v>
      </c>
    </row>
    <row r="124" spans="1:9" ht="34.950000000000003" customHeight="1" x14ac:dyDescent="0.3">
      <c r="A124" s="135" t="s">
        <v>147</v>
      </c>
      <c r="B124" s="136">
        <v>2017</v>
      </c>
      <c r="C124" s="159">
        <v>13</v>
      </c>
      <c r="D124" s="135" t="s">
        <v>190</v>
      </c>
      <c r="E124" s="137">
        <v>0.86965499999999996</v>
      </c>
      <c r="F124" s="138">
        <v>8.5850949999999995E-2</v>
      </c>
      <c r="G124" s="137">
        <v>4.449405E-2</v>
      </c>
      <c r="H124" s="160">
        <v>1058</v>
      </c>
      <c r="I124" s="161">
        <v>7</v>
      </c>
    </row>
    <row r="125" spans="1:9" ht="16.95" customHeight="1" x14ac:dyDescent="0.3">
      <c r="A125" s="135" t="s">
        <v>147</v>
      </c>
      <c r="B125" s="136">
        <v>2017</v>
      </c>
      <c r="C125" s="159">
        <v>14</v>
      </c>
      <c r="D125" s="135" t="s">
        <v>45</v>
      </c>
      <c r="E125" s="137">
        <v>0.71711672999999998</v>
      </c>
      <c r="F125" s="138">
        <v>0.17116949000000001</v>
      </c>
      <c r="G125" s="137">
        <v>0.11171377</v>
      </c>
      <c r="H125" s="160">
        <v>1044</v>
      </c>
      <c r="I125" s="161">
        <v>18</v>
      </c>
    </row>
    <row r="126" spans="1:9" ht="16.95" customHeight="1" x14ac:dyDescent="0.3">
      <c r="A126" s="135" t="s">
        <v>147</v>
      </c>
      <c r="B126" s="136">
        <v>2017</v>
      </c>
      <c r="C126" s="159">
        <v>15</v>
      </c>
      <c r="D126" s="135" t="s">
        <v>46</v>
      </c>
      <c r="E126" s="137">
        <v>0.88811192000000005</v>
      </c>
      <c r="F126" s="138">
        <v>8.2558989999999999E-2</v>
      </c>
      <c r="G126" s="137">
        <v>2.9329089999999999E-2</v>
      </c>
      <c r="H126" s="160">
        <v>1049</v>
      </c>
      <c r="I126" s="161">
        <v>16</v>
      </c>
    </row>
    <row r="127" spans="1:9" ht="16.95" customHeight="1" x14ac:dyDescent="0.3">
      <c r="A127" s="135" t="s">
        <v>147</v>
      </c>
      <c r="B127" s="136">
        <v>2017</v>
      </c>
      <c r="C127" s="159">
        <v>16</v>
      </c>
      <c r="D127" s="135" t="s">
        <v>47</v>
      </c>
      <c r="E127" s="137">
        <v>0.88653545</v>
      </c>
      <c r="F127" s="138">
        <v>8.1532060000000003E-2</v>
      </c>
      <c r="G127" s="137">
        <v>3.1932490000000001E-2</v>
      </c>
      <c r="H127" s="160">
        <v>1056</v>
      </c>
      <c r="I127" s="161">
        <v>10</v>
      </c>
    </row>
    <row r="128" spans="1:9" ht="16.95" customHeight="1" x14ac:dyDescent="0.3">
      <c r="A128" s="135" t="s">
        <v>147</v>
      </c>
      <c r="B128" s="136">
        <v>2017</v>
      </c>
      <c r="C128" s="159">
        <v>17</v>
      </c>
      <c r="D128" s="135" t="s">
        <v>157</v>
      </c>
      <c r="E128" s="137">
        <v>0.86505778</v>
      </c>
      <c r="F128" s="138">
        <v>8.7231610000000001E-2</v>
      </c>
      <c r="G128" s="137">
        <v>4.7710610000000001E-2</v>
      </c>
      <c r="H128" s="160">
        <v>1066</v>
      </c>
      <c r="I128" s="161" t="s">
        <v>149</v>
      </c>
    </row>
    <row r="129" spans="1:9" ht="16.95" customHeight="1" x14ac:dyDescent="0.3">
      <c r="A129" s="135" t="s">
        <v>147</v>
      </c>
      <c r="B129" s="136">
        <v>2017</v>
      </c>
      <c r="C129" s="159">
        <v>18</v>
      </c>
      <c r="D129" s="135" t="s">
        <v>158</v>
      </c>
      <c r="E129" s="137">
        <v>0.69612518999999995</v>
      </c>
      <c r="F129" s="138">
        <v>0.17973115000000001</v>
      </c>
      <c r="G129" s="137">
        <v>0.12414366</v>
      </c>
      <c r="H129" s="160">
        <v>1024</v>
      </c>
      <c r="I129" s="161">
        <v>43</v>
      </c>
    </row>
    <row r="130" spans="1:9" ht="16.95" customHeight="1" x14ac:dyDescent="0.3">
      <c r="A130" s="135" t="s">
        <v>147</v>
      </c>
      <c r="B130" s="136">
        <v>2017</v>
      </c>
      <c r="C130" s="159">
        <v>19</v>
      </c>
      <c r="D130" s="135" t="s">
        <v>50</v>
      </c>
      <c r="E130" s="137">
        <v>0.91816081000000005</v>
      </c>
      <c r="F130" s="138">
        <v>5.1338210000000002E-2</v>
      </c>
      <c r="G130" s="137">
        <v>3.050098E-2</v>
      </c>
      <c r="H130" s="160">
        <v>1066</v>
      </c>
      <c r="I130" s="161">
        <v>0</v>
      </c>
    </row>
    <row r="131" spans="1:9" ht="16.95" customHeight="1" x14ac:dyDescent="0.3">
      <c r="A131" s="135" t="s">
        <v>147</v>
      </c>
      <c r="B131" s="136">
        <v>2017</v>
      </c>
      <c r="C131" s="159">
        <v>20</v>
      </c>
      <c r="D131" s="135" t="s">
        <v>51</v>
      </c>
      <c r="E131" s="137">
        <v>0.82762652999999997</v>
      </c>
      <c r="F131" s="138">
        <v>0.13622218999999999</v>
      </c>
      <c r="G131" s="137">
        <v>3.6151280000000001E-2</v>
      </c>
      <c r="H131" s="160">
        <v>989</v>
      </c>
      <c r="I131" s="161">
        <v>73</v>
      </c>
    </row>
    <row r="132" spans="1:9" ht="16.95" customHeight="1" x14ac:dyDescent="0.3">
      <c r="A132" s="135" t="s">
        <v>147</v>
      </c>
      <c r="B132" s="136">
        <v>2017</v>
      </c>
      <c r="C132" s="159">
        <v>21</v>
      </c>
      <c r="D132" s="135" t="s">
        <v>52</v>
      </c>
      <c r="E132" s="137">
        <v>0.83292714999999995</v>
      </c>
      <c r="F132" s="138">
        <v>0.1012815</v>
      </c>
      <c r="G132" s="137">
        <v>6.5791349999999998E-2</v>
      </c>
      <c r="H132" s="160">
        <v>1050</v>
      </c>
      <c r="I132" s="161">
        <v>14</v>
      </c>
    </row>
    <row r="133" spans="1:9" ht="16.95" customHeight="1" x14ac:dyDescent="0.3">
      <c r="A133" s="135" t="s">
        <v>147</v>
      </c>
      <c r="B133" s="136">
        <v>2017</v>
      </c>
      <c r="C133" s="159">
        <v>22</v>
      </c>
      <c r="D133" s="135" t="s">
        <v>53</v>
      </c>
      <c r="E133" s="137">
        <v>0.90139400000000003</v>
      </c>
      <c r="F133" s="138">
        <v>5.7157810000000003E-2</v>
      </c>
      <c r="G133" s="137">
        <v>4.1448190000000003E-2</v>
      </c>
      <c r="H133" s="160">
        <v>1064</v>
      </c>
      <c r="I133" s="161" t="s">
        <v>149</v>
      </c>
    </row>
    <row r="134" spans="1:9" ht="16.95" customHeight="1" x14ac:dyDescent="0.3">
      <c r="A134" s="135" t="s">
        <v>147</v>
      </c>
      <c r="B134" s="136">
        <v>2017</v>
      </c>
      <c r="C134" s="159">
        <v>23</v>
      </c>
      <c r="D134" s="135" t="s">
        <v>54</v>
      </c>
      <c r="E134" s="137">
        <v>0.91652518000000005</v>
      </c>
      <c r="F134" s="138">
        <v>4.8614419999999998E-2</v>
      </c>
      <c r="G134" s="137">
        <v>3.48604E-2</v>
      </c>
      <c r="H134" s="160">
        <v>1063</v>
      </c>
      <c r="I134" s="161" t="s">
        <v>149</v>
      </c>
    </row>
    <row r="135" spans="1:9" ht="16.95" customHeight="1" x14ac:dyDescent="0.3">
      <c r="A135" s="135" t="s">
        <v>147</v>
      </c>
      <c r="B135" s="136">
        <v>2017</v>
      </c>
      <c r="C135" s="159">
        <v>24</v>
      </c>
      <c r="D135" s="135" t="s">
        <v>55</v>
      </c>
      <c r="E135" s="137">
        <v>0.84715783</v>
      </c>
      <c r="F135" s="138">
        <v>8.2619799999999993E-2</v>
      </c>
      <c r="G135" s="137">
        <v>7.0222370000000006E-2</v>
      </c>
      <c r="H135" s="160">
        <v>1062</v>
      </c>
      <c r="I135" s="161" t="s">
        <v>149</v>
      </c>
    </row>
    <row r="136" spans="1:9" ht="16.95" customHeight="1" x14ac:dyDescent="0.3">
      <c r="A136" s="135" t="s">
        <v>159</v>
      </c>
      <c r="B136" s="136">
        <v>2017</v>
      </c>
      <c r="C136" s="159">
        <v>25</v>
      </c>
      <c r="D136" s="135" t="s">
        <v>56</v>
      </c>
      <c r="E136" s="137">
        <v>0.86448075000000002</v>
      </c>
      <c r="F136" s="138">
        <v>8.7891440000000001E-2</v>
      </c>
      <c r="G136" s="137">
        <v>4.762781E-2</v>
      </c>
      <c r="H136" s="160">
        <v>1061</v>
      </c>
      <c r="I136" s="161" t="s">
        <v>149</v>
      </c>
    </row>
    <row r="137" spans="1:9" ht="34.950000000000003" customHeight="1" x14ac:dyDescent="0.3">
      <c r="A137" s="135" t="s">
        <v>147</v>
      </c>
      <c r="B137" s="136">
        <v>2017</v>
      </c>
      <c r="C137" s="159">
        <v>26</v>
      </c>
      <c r="D137" s="135" t="s">
        <v>57</v>
      </c>
      <c r="E137" s="137">
        <v>0.67404978000000004</v>
      </c>
      <c r="F137" s="138">
        <v>0.17656651000000001</v>
      </c>
      <c r="G137" s="137">
        <v>0.14938371</v>
      </c>
      <c r="H137" s="160">
        <v>1050</v>
      </c>
      <c r="I137" s="161">
        <v>12</v>
      </c>
    </row>
    <row r="138" spans="1:9" ht="16.95" customHeight="1" x14ac:dyDescent="0.3">
      <c r="A138" s="135" t="s">
        <v>147</v>
      </c>
      <c r="B138" s="136">
        <v>2017</v>
      </c>
      <c r="C138" s="159">
        <v>27</v>
      </c>
      <c r="D138" s="135" t="s">
        <v>58</v>
      </c>
      <c r="E138" s="137">
        <v>0.79929989000000001</v>
      </c>
      <c r="F138" s="138">
        <v>0.12116966</v>
      </c>
      <c r="G138" s="137">
        <v>7.9530439999999994E-2</v>
      </c>
      <c r="H138" s="160">
        <v>1026</v>
      </c>
      <c r="I138" s="161">
        <v>35</v>
      </c>
    </row>
    <row r="139" spans="1:9" ht="16.95" customHeight="1" x14ac:dyDescent="0.3">
      <c r="A139" s="135" t="s">
        <v>147</v>
      </c>
      <c r="B139" s="136">
        <v>2017</v>
      </c>
      <c r="C139" s="159">
        <v>28</v>
      </c>
      <c r="D139" s="135" t="s">
        <v>191</v>
      </c>
      <c r="E139" s="137">
        <v>0.74335903999999997</v>
      </c>
      <c r="F139" s="138">
        <v>0.15921695999999999</v>
      </c>
      <c r="G139" s="137">
        <v>9.7423999999999997E-2</v>
      </c>
      <c r="H139" s="160">
        <v>1039</v>
      </c>
      <c r="I139" s="161">
        <v>12</v>
      </c>
    </row>
    <row r="140" spans="1:9" ht="34.950000000000003" customHeight="1" x14ac:dyDescent="0.3">
      <c r="A140" s="135" t="s">
        <v>147</v>
      </c>
      <c r="B140" s="136">
        <v>2017</v>
      </c>
      <c r="C140" s="159">
        <v>29</v>
      </c>
      <c r="D140" s="135" t="s">
        <v>100</v>
      </c>
      <c r="E140" s="137">
        <v>0.73250479000000002</v>
      </c>
      <c r="F140" s="138">
        <v>0.14144745</v>
      </c>
      <c r="G140" s="137">
        <v>0.12604776000000001</v>
      </c>
      <c r="H140" s="160">
        <v>1039</v>
      </c>
      <c r="I140" s="161">
        <v>16</v>
      </c>
    </row>
    <row r="141" spans="1:9" ht="34.950000000000003" customHeight="1" x14ac:dyDescent="0.3">
      <c r="A141" s="135" t="s">
        <v>159</v>
      </c>
      <c r="B141" s="136">
        <v>2017</v>
      </c>
      <c r="C141" s="159">
        <v>30</v>
      </c>
      <c r="D141" s="135" t="s">
        <v>60</v>
      </c>
      <c r="E141" s="137">
        <v>0.76618136000000003</v>
      </c>
      <c r="F141" s="138">
        <v>0.14266655</v>
      </c>
      <c r="G141" s="137">
        <v>9.1152090000000005E-2</v>
      </c>
      <c r="H141" s="160">
        <v>1034</v>
      </c>
      <c r="I141" s="161">
        <v>26</v>
      </c>
    </row>
    <row r="142" spans="1:9" ht="16.95" customHeight="1" x14ac:dyDescent="0.3">
      <c r="A142" s="135" t="s">
        <v>147</v>
      </c>
      <c r="B142" s="136">
        <v>2017</v>
      </c>
      <c r="C142" s="159">
        <v>31</v>
      </c>
      <c r="D142" s="135" t="s">
        <v>61</v>
      </c>
      <c r="E142" s="137">
        <v>0.80197278999999999</v>
      </c>
      <c r="F142" s="138">
        <v>0.11238888</v>
      </c>
      <c r="G142" s="137">
        <v>8.5638329999999999E-2</v>
      </c>
      <c r="H142" s="160">
        <v>1061</v>
      </c>
      <c r="I142" s="161">
        <v>3</v>
      </c>
    </row>
    <row r="143" spans="1:9" ht="16.95" customHeight="1" x14ac:dyDescent="0.3">
      <c r="A143" s="135" t="s">
        <v>147</v>
      </c>
      <c r="B143" s="136">
        <v>2017</v>
      </c>
      <c r="C143" s="159">
        <v>32</v>
      </c>
      <c r="D143" s="135" t="s">
        <v>102</v>
      </c>
      <c r="E143" s="137">
        <v>0.83747470999999996</v>
      </c>
      <c r="F143" s="138">
        <v>0.10299883</v>
      </c>
      <c r="G143" s="137">
        <v>5.9526460000000003E-2</v>
      </c>
      <c r="H143" s="160">
        <v>1023</v>
      </c>
      <c r="I143" s="161">
        <v>40</v>
      </c>
    </row>
    <row r="144" spans="1:9" ht="34.950000000000003" customHeight="1" x14ac:dyDescent="0.3">
      <c r="A144" s="135" t="s">
        <v>161</v>
      </c>
      <c r="B144" s="136">
        <v>2017</v>
      </c>
      <c r="C144" s="159">
        <v>33</v>
      </c>
      <c r="D144" s="135" t="s">
        <v>162</v>
      </c>
      <c r="E144" s="137">
        <v>0.70946271000000005</v>
      </c>
      <c r="F144" s="138">
        <v>0.16520204999999999</v>
      </c>
      <c r="G144" s="137">
        <v>0.12533523999999999</v>
      </c>
      <c r="H144" s="160">
        <v>1061</v>
      </c>
      <c r="I144" s="161" t="s">
        <v>149</v>
      </c>
    </row>
    <row r="145" spans="1:9" ht="34.950000000000003" customHeight="1" x14ac:dyDescent="0.3">
      <c r="A145" s="135" t="s">
        <v>161</v>
      </c>
      <c r="B145" s="136">
        <v>2017</v>
      </c>
      <c r="C145" s="159">
        <v>34</v>
      </c>
      <c r="D145" s="135" t="s">
        <v>163</v>
      </c>
      <c r="E145" s="137">
        <v>0.71139041000000003</v>
      </c>
      <c r="F145" s="138">
        <v>0.16026025999999999</v>
      </c>
      <c r="G145" s="137">
        <v>0.12834933000000001</v>
      </c>
      <c r="H145" s="160">
        <v>1057</v>
      </c>
      <c r="I145" s="161" t="s">
        <v>149</v>
      </c>
    </row>
    <row r="146" spans="1:9" ht="34.950000000000003" customHeight="1" x14ac:dyDescent="0.3">
      <c r="A146" s="135" t="s">
        <v>161</v>
      </c>
      <c r="B146" s="136">
        <v>2017</v>
      </c>
      <c r="C146" s="159">
        <v>35</v>
      </c>
      <c r="D146" s="135" t="s">
        <v>164</v>
      </c>
      <c r="E146" s="137">
        <v>0.70720632000000005</v>
      </c>
      <c r="F146" s="138">
        <v>0.15955762000000001</v>
      </c>
      <c r="G146" s="137">
        <v>0.13323605999999999</v>
      </c>
      <c r="H146" s="160">
        <v>1060</v>
      </c>
      <c r="I146" s="161" t="s">
        <v>149</v>
      </c>
    </row>
    <row r="147" spans="1:9" ht="34.950000000000003" customHeight="1" x14ac:dyDescent="0.3">
      <c r="A147" s="135" t="s">
        <v>161</v>
      </c>
      <c r="B147" s="136">
        <v>2017</v>
      </c>
      <c r="C147" s="159">
        <v>36</v>
      </c>
      <c r="D147" s="135" t="s">
        <v>165</v>
      </c>
      <c r="E147" s="137">
        <v>0.81759822999999998</v>
      </c>
      <c r="F147" s="138">
        <v>0.10368040000000001</v>
      </c>
      <c r="G147" s="137">
        <v>7.8721369999999999E-2</v>
      </c>
      <c r="H147" s="160">
        <v>1060</v>
      </c>
      <c r="I147" s="161" t="s">
        <v>149</v>
      </c>
    </row>
    <row r="148" spans="1:9" ht="34.950000000000003" customHeight="1" x14ac:dyDescent="0.3">
      <c r="A148" s="135" t="s">
        <v>161</v>
      </c>
      <c r="B148" s="136">
        <v>2017</v>
      </c>
      <c r="C148" s="159">
        <v>37</v>
      </c>
      <c r="D148" s="135" t="s">
        <v>65</v>
      </c>
      <c r="E148" s="137">
        <v>0.69831405999999996</v>
      </c>
      <c r="F148" s="138">
        <v>0.14484759999999999</v>
      </c>
      <c r="G148" s="137">
        <v>0.15683833999999999</v>
      </c>
      <c r="H148" s="160">
        <v>1061</v>
      </c>
      <c r="I148" s="161" t="s">
        <v>149</v>
      </c>
    </row>
    <row r="149" spans="1:9" ht="34.950000000000003" customHeight="1" x14ac:dyDescent="0.3">
      <c r="A149" s="135" t="s">
        <v>161</v>
      </c>
      <c r="B149" s="136">
        <v>2017</v>
      </c>
      <c r="C149" s="159">
        <v>38</v>
      </c>
      <c r="D149" s="135" t="s">
        <v>166</v>
      </c>
      <c r="E149" s="137">
        <v>0.81942629</v>
      </c>
      <c r="F149" s="138">
        <v>0.1060711</v>
      </c>
      <c r="G149" s="137">
        <v>7.4502609999999997E-2</v>
      </c>
      <c r="H149" s="160">
        <v>1062</v>
      </c>
      <c r="I149" s="161" t="s">
        <v>149</v>
      </c>
    </row>
    <row r="150" spans="1:9" ht="16.95" customHeight="1" x14ac:dyDescent="0.3">
      <c r="A150" s="135" t="s">
        <v>147</v>
      </c>
      <c r="B150" s="136">
        <v>2016</v>
      </c>
      <c r="C150" s="159">
        <v>1</v>
      </c>
      <c r="D150" s="135" t="s">
        <v>148</v>
      </c>
      <c r="E150" s="137">
        <v>0.75835145999999998</v>
      </c>
      <c r="F150" s="138">
        <v>0.1226742</v>
      </c>
      <c r="G150" s="137">
        <v>0.11897434</v>
      </c>
      <c r="H150" s="160">
        <v>1147</v>
      </c>
      <c r="I150" s="161" t="s">
        <v>149</v>
      </c>
    </row>
    <row r="151" spans="1:9" ht="16.95" customHeight="1" x14ac:dyDescent="0.3">
      <c r="A151" s="135" t="s">
        <v>147</v>
      </c>
      <c r="B151" s="136">
        <v>2016</v>
      </c>
      <c r="C151" s="159">
        <v>2</v>
      </c>
      <c r="D151" s="135" t="s">
        <v>18</v>
      </c>
      <c r="E151" s="137">
        <v>0.63698748000000005</v>
      </c>
      <c r="F151" s="138">
        <v>0.17782096</v>
      </c>
      <c r="G151" s="137">
        <v>0.18519156000000001</v>
      </c>
      <c r="H151" s="160">
        <v>1131</v>
      </c>
      <c r="I151" s="161" t="s">
        <v>149</v>
      </c>
    </row>
    <row r="152" spans="1:9" ht="16.95" customHeight="1" x14ac:dyDescent="0.3">
      <c r="A152" s="135" t="s">
        <v>147</v>
      </c>
      <c r="B152" s="136">
        <v>2016</v>
      </c>
      <c r="C152" s="159">
        <v>3</v>
      </c>
      <c r="D152" s="135" t="s">
        <v>20</v>
      </c>
      <c r="E152" s="137">
        <v>0.77021614000000005</v>
      </c>
      <c r="F152" s="138">
        <v>0.13258084000000001</v>
      </c>
      <c r="G152" s="137">
        <v>9.7203029999999996E-2</v>
      </c>
      <c r="H152" s="160">
        <v>1141</v>
      </c>
      <c r="I152" s="161" t="s">
        <v>149</v>
      </c>
    </row>
    <row r="153" spans="1:9" ht="16.95" customHeight="1" x14ac:dyDescent="0.3">
      <c r="A153" s="135" t="s">
        <v>147</v>
      </c>
      <c r="B153" s="136">
        <v>2016</v>
      </c>
      <c r="C153" s="159">
        <v>4</v>
      </c>
      <c r="D153" s="135" t="s">
        <v>24</v>
      </c>
      <c r="E153" s="137">
        <v>0.83464062999999999</v>
      </c>
      <c r="F153" s="138">
        <v>8.9027120000000001E-2</v>
      </c>
      <c r="G153" s="137">
        <v>7.6332250000000004E-2</v>
      </c>
      <c r="H153" s="160">
        <v>1135</v>
      </c>
      <c r="I153" s="161" t="s">
        <v>149</v>
      </c>
    </row>
    <row r="154" spans="1:9" ht="16.95" customHeight="1" x14ac:dyDescent="0.3">
      <c r="A154" s="135" t="s">
        <v>147</v>
      </c>
      <c r="B154" s="136">
        <v>2016</v>
      </c>
      <c r="C154" s="159">
        <v>5</v>
      </c>
      <c r="D154" s="135" t="s">
        <v>150</v>
      </c>
      <c r="E154" s="137">
        <v>0.74023766999999996</v>
      </c>
      <c r="F154" s="138">
        <v>0.11851737</v>
      </c>
      <c r="G154" s="137">
        <v>0.14124497</v>
      </c>
      <c r="H154" s="160">
        <v>1143</v>
      </c>
      <c r="I154" s="161">
        <v>3</v>
      </c>
    </row>
    <row r="155" spans="1:9" ht="16.95" customHeight="1" x14ac:dyDescent="0.3">
      <c r="A155" s="135" t="s">
        <v>147</v>
      </c>
      <c r="B155" s="136">
        <v>2016</v>
      </c>
      <c r="C155" s="159">
        <v>6</v>
      </c>
      <c r="D155" s="135" t="s">
        <v>151</v>
      </c>
      <c r="E155" s="137">
        <v>0.66630635000000005</v>
      </c>
      <c r="F155" s="138">
        <v>0.16307308000000001</v>
      </c>
      <c r="G155" s="137">
        <v>0.17062056</v>
      </c>
      <c r="H155" s="160">
        <v>1124</v>
      </c>
      <c r="I155" s="161">
        <v>4</v>
      </c>
    </row>
    <row r="156" spans="1:9" ht="16.95" customHeight="1" x14ac:dyDescent="0.3">
      <c r="A156" s="135" t="s">
        <v>147</v>
      </c>
      <c r="B156" s="136">
        <v>2016</v>
      </c>
      <c r="C156" s="159">
        <v>7</v>
      </c>
      <c r="D156" s="135" t="s">
        <v>189</v>
      </c>
      <c r="E156" s="137">
        <v>0.88019351999999995</v>
      </c>
      <c r="F156" s="138">
        <v>7.1933570000000002E-2</v>
      </c>
      <c r="G156" s="137">
        <v>4.7872900000000003E-2</v>
      </c>
      <c r="H156" s="160">
        <v>1144</v>
      </c>
      <c r="I156" s="161">
        <v>1</v>
      </c>
    </row>
    <row r="157" spans="1:9" ht="16.95" customHeight="1" x14ac:dyDescent="0.3">
      <c r="A157" s="135" t="s">
        <v>147</v>
      </c>
      <c r="B157" s="136">
        <v>2016</v>
      </c>
      <c r="C157" s="159">
        <v>8</v>
      </c>
      <c r="D157" s="135" t="s">
        <v>153</v>
      </c>
      <c r="E157" s="137">
        <v>0.70086780000000004</v>
      </c>
      <c r="F157" s="138">
        <v>0.18217238999999999</v>
      </c>
      <c r="G157" s="137">
        <v>0.11695981</v>
      </c>
      <c r="H157" s="160">
        <v>1048</v>
      </c>
      <c r="I157" s="161">
        <v>95</v>
      </c>
    </row>
    <row r="158" spans="1:9" ht="16.95" customHeight="1" x14ac:dyDescent="0.3">
      <c r="A158" s="135" t="s">
        <v>147</v>
      </c>
      <c r="B158" s="136">
        <v>2016</v>
      </c>
      <c r="C158" s="159">
        <v>9</v>
      </c>
      <c r="D158" s="135" t="s">
        <v>154</v>
      </c>
      <c r="E158" s="137">
        <v>0.88514508999999997</v>
      </c>
      <c r="F158" s="138">
        <v>7.7248670000000005E-2</v>
      </c>
      <c r="G158" s="137">
        <v>3.7606239999999999E-2</v>
      </c>
      <c r="H158" s="160">
        <v>1149</v>
      </c>
      <c r="I158" s="161" t="s">
        <v>149</v>
      </c>
    </row>
    <row r="159" spans="1:9" ht="16.95" customHeight="1" x14ac:dyDescent="0.3">
      <c r="A159" s="135" t="s">
        <v>147</v>
      </c>
      <c r="B159" s="136">
        <v>2016</v>
      </c>
      <c r="C159" s="159">
        <v>10</v>
      </c>
      <c r="D159" s="135" t="s">
        <v>42</v>
      </c>
      <c r="E159" s="137">
        <v>0.39005081000000003</v>
      </c>
      <c r="F159" s="138">
        <v>0.31639862000000002</v>
      </c>
      <c r="G159" s="137">
        <v>0.29355058000000001</v>
      </c>
      <c r="H159" s="160">
        <v>964</v>
      </c>
      <c r="I159" s="161">
        <v>180</v>
      </c>
    </row>
    <row r="160" spans="1:9" ht="16.95" customHeight="1" x14ac:dyDescent="0.3">
      <c r="A160" s="135" t="s">
        <v>147</v>
      </c>
      <c r="B160" s="136">
        <v>2016</v>
      </c>
      <c r="C160" s="159">
        <v>12</v>
      </c>
      <c r="D160" s="135" t="s">
        <v>155</v>
      </c>
      <c r="E160" s="137">
        <v>0.46365413</v>
      </c>
      <c r="F160" s="138">
        <v>0.26433340999999999</v>
      </c>
      <c r="G160" s="137">
        <v>0.27201246000000001</v>
      </c>
      <c r="H160" s="160">
        <v>1041</v>
      </c>
      <c r="I160" s="161">
        <v>103</v>
      </c>
    </row>
    <row r="161" spans="1:9" ht="34.950000000000003" customHeight="1" x14ac:dyDescent="0.3">
      <c r="A161" s="135" t="s">
        <v>147</v>
      </c>
      <c r="B161" s="136">
        <v>2016</v>
      </c>
      <c r="C161" s="159">
        <v>13</v>
      </c>
      <c r="D161" s="135" t="s">
        <v>190</v>
      </c>
      <c r="E161" s="137">
        <v>0.83742939999999999</v>
      </c>
      <c r="F161" s="138">
        <v>9.9635799999999997E-2</v>
      </c>
      <c r="G161" s="137">
        <v>6.2934799999999999E-2</v>
      </c>
      <c r="H161" s="160">
        <v>1123</v>
      </c>
      <c r="I161" s="161">
        <v>23</v>
      </c>
    </row>
    <row r="162" spans="1:9" ht="16.95" customHeight="1" x14ac:dyDescent="0.3">
      <c r="A162" s="135" t="s">
        <v>147</v>
      </c>
      <c r="B162" s="136">
        <v>2016</v>
      </c>
      <c r="C162" s="159">
        <v>14</v>
      </c>
      <c r="D162" s="135" t="s">
        <v>45</v>
      </c>
      <c r="E162" s="137">
        <v>0.65797729999999999</v>
      </c>
      <c r="F162" s="138">
        <v>0.19794386999999999</v>
      </c>
      <c r="G162" s="137">
        <v>0.14407882</v>
      </c>
      <c r="H162" s="160">
        <v>1106</v>
      </c>
      <c r="I162" s="161">
        <v>36</v>
      </c>
    </row>
    <row r="163" spans="1:9" ht="16.95" customHeight="1" x14ac:dyDescent="0.3">
      <c r="A163" s="135" t="s">
        <v>147</v>
      </c>
      <c r="B163" s="136">
        <v>2016</v>
      </c>
      <c r="C163" s="159">
        <v>15</v>
      </c>
      <c r="D163" s="135" t="s">
        <v>46</v>
      </c>
      <c r="E163" s="137">
        <v>0.85999610999999998</v>
      </c>
      <c r="F163" s="138">
        <v>9.9618600000000002E-2</v>
      </c>
      <c r="G163" s="137">
        <v>4.0385280000000003E-2</v>
      </c>
      <c r="H163" s="160">
        <v>1120</v>
      </c>
      <c r="I163" s="161">
        <v>21</v>
      </c>
    </row>
    <row r="164" spans="1:9" ht="16.95" customHeight="1" x14ac:dyDescent="0.3">
      <c r="A164" s="135" t="s">
        <v>147</v>
      </c>
      <c r="B164" s="136">
        <v>2016</v>
      </c>
      <c r="C164" s="159">
        <v>16</v>
      </c>
      <c r="D164" s="135" t="s">
        <v>47</v>
      </c>
      <c r="E164" s="137">
        <v>0.87471390999999998</v>
      </c>
      <c r="F164" s="138">
        <v>0.10541219</v>
      </c>
      <c r="G164" s="137">
        <v>1.98739E-2</v>
      </c>
      <c r="H164" s="160">
        <v>1120</v>
      </c>
      <c r="I164" s="161">
        <v>23</v>
      </c>
    </row>
    <row r="165" spans="1:9" ht="16.95" customHeight="1" x14ac:dyDescent="0.3">
      <c r="A165" s="135" t="s">
        <v>147</v>
      </c>
      <c r="B165" s="136">
        <v>2016</v>
      </c>
      <c r="C165" s="159">
        <v>17</v>
      </c>
      <c r="D165" s="135" t="s">
        <v>157</v>
      </c>
      <c r="E165" s="137">
        <v>0.84823033999999997</v>
      </c>
      <c r="F165" s="138">
        <v>9.7564189999999995E-2</v>
      </c>
      <c r="G165" s="137">
        <v>5.4205469999999999E-2</v>
      </c>
      <c r="H165" s="160">
        <v>1144</v>
      </c>
      <c r="I165" s="161" t="s">
        <v>149</v>
      </c>
    </row>
    <row r="166" spans="1:9" ht="16.95" customHeight="1" x14ac:dyDescent="0.3">
      <c r="A166" s="135" t="s">
        <v>147</v>
      </c>
      <c r="B166" s="136">
        <v>2016</v>
      </c>
      <c r="C166" s="159">
        <v>18</v>
      </c>
      <c r="D166" s="135" t="s">
        <v>158</v>
      </c>
      <c r="E166" s="137">
        <v>0.69273878</v>
      </c>
      <c r="F166" s="138">
        <v>0.17285259</v>
      </c>
      <c r="G166" s="137">
        <v>0.13440863</v>
      </c>
      <c r="H166" s="160">
        <v>1097</v>
      </c>
      <c r="I166" s="161">
        <v>45</v>
      </c>
    </row>
    <row r="167" spans="1:9" ht="16.95" customHeight="1" x14ac:dyDescent="0.3">
      <c r="A167" s="135" t="s">
        <v>147</v>
      </c>
      <c r="B167" s="136">
        <v>2016</v>
      </c>
      <c r="C167" s="159">
        <v>19</v>
      </c>
      <c r="D167" s="135" t="s">
        <v>50</v>
      </c>
      <c r="E167" s="137">
        <v>0.90528443999999997</v>
      </c>
      <c r="F167" s="138">
        <v>5.3589039999999998E-2</v>
      </c>
      <c r="G167" s="137">
        <v>4.112652E-2</v>
      </c>
      <c r="H167" s="160">
        <v>1136</v>
      </c>
      <c r="I167" s="161">
        <v>3</v>
      </c>
    </row>
    <row r="168" spans="1:9" ht="16.95" customHeight="1" x14ac:dyDescent="0.3">
      <c r="A168" s="135" t="s">
        <v>147</v>
      </c>
      <c r="B168" s="136">
        <v>2016</v>
      </c>
      <c r="C168" s="159">
        <v>20</v>
      </c>
      <c r="D168" s="135" t="s">
        <v>51</v>
      </c>
      <c r="E168" s="137">
        <v>0.79750591999999998</v>
      </c>
      <c r="F168" s="138">
        <v>0.15696313000000001</v>
      </c>
      <c r="G168" s="137">
        <v>4.5530960000000002E-2</v>
      </c>
      <c r="H168" s="160">
        <v>1026</v>
      </c>
      <c r="I168" s="161">
        <v>106</v>
      </c>
    </row>
    <row r="169" spans="1:9" ht="16.95" customHeight="1" x14ac:dyDescent="0.3">
      <c r="A169" s="135" t="s">
        <v>147</v>
      </c>
      <c r="B169" s="136">
        <v>2016</v>
      </c>
      <c r="C169" s="159">
        <v>21</v>
      </c>
      <c r="D169" s="135" t="s">
        <v>52</v>
      </c>
      <c r="E169" s="137">
        <v>0.78271626999999999</v>
      </c>
      <c r="F169" s="138">
        <v>0.13789186</v>
      </c>
      <c r="G169" s="137">
        <v>7.9391870000000003E-2</v>
      </c>
      <c r="H169" s="160">
        <v>1124</v>
      </c>
      <c r="I169" s="161">
        <v>13</v>
      </c>
    </row>
    <row r="170" spans="1:9" ht="16.95" customHeight="1" x14ac:dyDescent="0.3">
      <c r="A170" s="135" t="s">
        <v>147</v>
      </c>
      <c r="B170" s="136">
        <v>2016</v>
      </c>
      <c r="C170" s="159">
        <v>22</v>
      </c>
      <c r="D170" s="135" t="s">
        <v>53</v>
      </c>
      <c r="E170" s="137">
        <v>0.88240030000000003</v>
      </c>
      <c r="F170" s="138">
        <v>5.9689619999999999E-2</v>
      </c>
      <c r="G170" s="137">
        <v>5.7910070000000001E-2</v>
      </c>
      <c r="H170" s="160">
        <v>1141</v>
      </c>
      <c r="I170" s="161" t="s">
        <v>149</v>
      </c>
    </row>
    <row r="171" spans="1:9" ht="16.95" customHeight="1" x14ac:dyDescent="0.3">
      <c r="A171" s="135" t="s">
        <v>147</v>
      </c>
      <c r="B171" s="136">
        <v>2016</v>
      </c>
      <c r="C171" s="159">
        <v>23</v>
      </c>
      <c r="D171" s="135" t="s">
        <v>54</v>
      </c>
      <c r="E171" s="137">
        <v>0.90175384000000003</v>
      </c>
      <c r="F171" s="138">
        <v>5.5090790000000001E-2</v>
      </c>
      <c r="G171" s="137">
        <v>4.3155369999999998E-2</v>
      </c>
      <c r="H171" s="160">
        <v>1139</v>
      </c>
      <c r="I171" s="161" t="s">
        <v>149</v>
      </c>
    </row>
    <row r="172" spans="1:9" ht="16.95" customHeight="1" x14ac:dyDescent="0.3">
      <c r="A172" s="135" t="s">
        <v>147</v>
      </c>
      <c r="B172" s="136">
        <v>2016</v>
      </c>
      <c r="C172" s="159">
        <v>24</v>
      </c>
      <c r="D172" s="135" t="s">
        <v>55</v>
      </c>
      <c r="E172" s="137">
        <v>0.80470227999999999</v>
      </c>
      <c r="F172" s="138">
        <v>0.11105569</v>
      </c>
      <c r="G172" s="137">
        <v>8.4242029999999996E-2</v>
      </c>
      <c r="H172" s="160">
        <v>1139</v>
      </c>
      <c r="I172" s="161" t="s">
        <v>149</v>
      </c>
    </row>
    <row r="173" spans="1:9" ht="16.95" customHeight="1" x14ac:dyDescent="0.3">
      <c r="A173" s="135" t="s">
        <v>159</v>
      </c>
      <c r="B173" s="136">
        <v>2016</v>
      </c>
      <c r="C173" s="159">
        <v>25</v>
      </c>
      <c r="D173" s="135" t="s">
        <v>56</v>
      </c>
      <c r="E173" s="137">
        <v>0.83051220999999997</v>
      </c>
      <c r="F173" s="138">
        <v>0.11308466</v>
      </c>
      <c r="G173" s="137">
        <v>5.6403139999999997E-2</v>
      </c>
      <c r="H173" s="160">
        <v>1137</v>
      </c>
      <c r="I173" s="161" t="s">
        <v>149</v>
      </c>
    </row>
    <row r="174" spans="1:9" ht="34.950000000000003" customHeight="1" x14ac:dyDescent="0.3">
      <c r="A174" s="135" t="s">
        <v>147</v>
      </c>
      <c r="B174" s="136">
        <v>2016</v>
      </c>
      <c r="C174" s="159">
        <v>26</v>
      </c>
      <c r="D174" s="135" t="s">
        <v>57</v>
      </c>
      <c r="E174" s="137">
        <v>0.61819471000000004</v>
      </c>
      <c r="F174" s="138">
        <v>0.19506618000000001</v>
      </c>
      <c r="G174" s="137">
        <v>0.18673911000000001</v>
      </c>
      <c r="H174" s="160">
        <v>1117</v>
      </c>
      <c r="I174" s="161">
        <v>22</v>
      </c>
    </row>
    <row r="175" spans="1:9" ht="16.95" customHeight="1" x14ac:dyDescent="0.3">
      <c r="A175" s="135" t="s">
        <v>147</v>
      </c>
      <c r="B175" s="136">
        <v>2016</v>
      </c>
      <c r="C175" s="159">
        <v>27</v>
      </c>
      <c r="D175" s="135" t="s">
        <v>58</v>
      </c>
      <c r="E175" s="137">
        <v>0.73872426999999996</v>
      </c>
      <c r="F175" s="138">
        <v>0.1612314</v>
      </c>
      <c r="G175" s="137">
        <v>0.10004433</v>
      </c>
      <c r="H175" s="160">
        <v>1085</v>
      </c>
      <c r="I175" s="161">
        <v>53</v>
      </c>
    </row>
    <row r="176" spans="1:9" ht="16.95" customHeight="1" x14ac:dyDescent="0.3">
      <c r="A176" s="135" t="s">
        <v>147</v>
      </c>
      <c r="B176" s="136">
        <v>2016</v>
      </c>
      <c r="C176" s="159">
        <v>28</v>
      </c>
      <c r="D176" s="135" t="s">
        <v>191</v>
      </c>
      <c r="E176" s="137">
        <v>0.72004082999999997</v>
      </c>
      <c r="F176" s="138">
        <v>0.15773691000000001</v>
      </c>
      <c r="G176" s="137">
        <v>0.12222226</v>
      </c>
      <c r="H176" s="160">
        <v>1122</v>
      </c>
      <c r="I176" s="161">
        <v>12</v>
      </c>
    </row>
    <row r="177" spans="1:9" ht="34.950000000000003" customHeight="1" x14ac:dyDescent="0.3">
      <c r="A177" s="135" t="s">
        <v>147</v>
      </c>
      <c r="B177" s="136">
        <v>2016</v>
      </c>
      <c r="C177" s="159">
        <v>29</v>
      </c>
      <c r="D177" s="135" t="s">
        <v>100</v>
      </c>
      <c r="E177" s="137">
        <v>0.68361567999999995</v>
      </c>
      <c r="F177" s="138">
        <v>0.17430208</v>
      </c>
      <c r="G177" s="137">
        <v>0.14208223</v>
      </c>
      <c r="H177" s="160">
        <v>1117</v>
      </c>
      <c r="I177" s="161">
        <v>15</v>
      </c>
    </row>
    <row r="178" spans="1:9" ht="34.950000000000003" customHeight="1" x14ac:dyDescent="0.3">
      <c r="A178" s="135" t="s">
        <v>159</v>
      </c>
      <c r="B178" s="136">
        <v>2016</v>
      </c>
      <c r="C178" s="159">
        <v>30</v>
      </c>
      <c r="D178" s="135" t="s">
        <v>60</v>
      </c>
      <c r="E178" s="137">
        <v>0.74556648000000003</v>
      </c>
      <c r="F178" s="138">
        <v>0.15770176</v>
      </c>
      <c r="G178" s="137">
        <v>9.673176E-2</v>
      </c>
      <c r="H178" s="160">
        <v>1092</v>
      </c>
      <c r="I178" s="161">
        <v>39</v>
      </c>
    </row>
    <row r="179" spans="1:9" ht="16.95" customHeight="1" x14ac:dyDescent="0.3">
      <c r="A179" s="135" t="s">
        <v>147</v>
      </c>
      <c r="B179" s="136">
        <v>2016</v>
      </c>
      <c r="C179" s="159">
        <v>31</v>
      </c>
      <c r="D179" s="135" t="s">
        <v>61</v>
      </c>
      <c r="E179" s="137">
        <v>0.74334802</v>
      </c>
      <c r="F179" s="138">
        <v>0.14738472999999999</v>
      </c>
      <c r="G179" s="137">
        <v>0.10926724</v>
      </c>
      <c r="H179" s="160">
        <v>1132</v>
      </c>
      <c r="I179" s="161">
        <v>8</v>
      </c>
    </row>
    <row r="180" spans="1:9" ht="16.95" customHeight="1" x14ac:dyDescent="0.3">
      <c r="A180" s="135" t="s">
        <v>147</v>
      </c>
      <c r="B180" s="136">
        <v>2016</v>
      </c>
      <c r="C180" s="159">
        <v>32</v>
      </c>
      <c r="D180" s="135" t="s">
        <v>102</v>
      </c>
      <c r="E180" s="137">
        <v>0.77395727000000003</v>
      </c>
      <c r="F180" s="138">
        <v>0.14706169999999999</v>
      </c>
      <c r="G180" s="137">
        <v>7.8981029999999994E-2</v>
      </c>
      <c r="H180" s="160">
        <v>1079</v>
      </c>
      <c r="I180" s="161">
        <v>56</v>
      </c>
    </row>
    <row r="181" spans="1:9" ht="34.950000000000003" customHeight="1" x14ac:dyDescent="0.3">
      <c r="A181" s="135" t="s">
        <v>161</v>
      </c>
      <c r="B181" s="136">
        <v>2016</v>
      </c>
      <c r="C181" s="159">
        <v>33</v>
      </c>
      <c r="D181" s="135" t="s">
        <v>162</v>
      </c>
      <c r="E181" s="137">
        <v>0.66823286999999998</v>
      </c>
      <c r="F181" s="138">
        <v>0.18319409</v>
      </c>
      <c r="G181" s="137">
        <v>0.14857303999999999</v>
      </c>
      <c r="H181" s="160">
        <v>1135</v>
      </c>
      <c r="I181" s="161" t="s">
        <v>149</v>
      </c>
    </row>
    <row r="182" spans="1:9" ht="34.950000000000003" customHeight="1" x14ac:dyDescent="0.3">
      <c r="A182" s="135" t="s">
        <v>161</v>
      </c>
      <c r="B182" s="136">
        <v>2016</v>
      </c>
      <c r="C182" s="159">
        <v>34</v>
      </c>
      <c r="D182" s="135" t="s">
        <v>163</v>
      </c>
      <c r="E182" s="137">
        <v>0.64357240999999998</v>
      </c>
      <c r="F182" s="138">
        <v>0.18048959000000001</v>
      </c>
      <c r="G182" s="137">
        <v>0.17593800000000001</v>
      </c>
      <c r="H182" s="160">
        <v>1136</v>
      </c>
      <c r="I182" s="161" t="s">
        <v>149</v>
      </c>
    </row>
    <row r="183" spans="1:9" ht="34.950000000000003" customHeight="1" x14ac:dyDescent="0.3">
      <c r="A183" s="135" t="s">
        <v>161</v>
      </c>
      <c r="B183" s="136">
        <v>2016</v>
      </c>
      <c r="C183" s="159">
        <v>35</v>
      </c>
      <c r="D183" s="135" t="s">
        <v>164</v>
      </c>
      <c r="E183" s="137">
        <v>0.65542562000000004</v>
      </c>
      <c r="F183" s="138">
        <v>0.18659371999999999</v>
      </c>
      <c r="G183" s="137">
        <v>0.15798065999999999</v>
      </c>
      <c r="H183" s="160">
        <v>1131</v>
      </c>
      <c r="I183" s="161" t="s">
        <v>149</v>
      </c>
    </row>
    <row r="184" spans="1:9" ht="34.950000000000003" customHeight="1" x14ac:dyDescent="0.3">
      <c r="A184" s="135" t="s">
        <v>161</v>
      </c>
      <c r="B184" s="136">
        <v>2016</v>
      </c>
      <c r="C184" s="159">
        <v>36</v>
      </c>
      <c r="D184" s="135" t="s">
        <v>165</v>
      </c>
      <c r="E184" s="137">
        <v>0.78690346</v>
      </c>
      <c r="F184" s="138">
        <v>0.13306364000000001</v>
      </c>
      <c r="G184" s="137">
        <v>8.0032909999999999E-2</v>
      </c>
      <c r="H184" s="160">
        <v>1133</v>
      </c>
      <c r="I184" s="161" t="s">
        <v>149</v>
      </c>
    </row>
    <row r="185" spans="1:9" ht="34.950000000000003" customHeight="1" x14ac:dyDescent="0.3">
      <c r="A185" s="135" t="s">
        <v>161</v>
      </c>
      <c r="B185" s="136">
        <v>2016</v>
      </c>
      <c r="C185" s="159">
        <v>37</v>
      </c>
      <c r="D185" s="135" t="s">
        <v>65</v>
      </c>
      <c r="E185" s="137">
        <v>0.65018787</v>
      </c>
      <c r="F185" s="138">
        <v>0.17818318</v>
      </c>
      <c r="G185" s="137">
        <v>0.17162895</v>
      </c>
      <c r="H185" s="160">
        <v>1135</v>
      </c>
      <c r="I185" s="161" t="s">
        <v>149</v>
      </c>
    </row>
    <row r="186" spans="1:9" ht="34.950000000000003" customHeight="1" x14ac:dyDescent="0.3">
      <c r="A186" s="135" t="s">
        <v>161</v>
      </c>
      <c r="B186" s="136">
        <v>2016</v>
      </c>
      <c r="C186" s="159">
        <v>38</v>
      </c>
      <c r="D186" s="135" t="s">
        <v>166</v>
      </c>
      <c r="E186" s="137">
        <v>0.76235222000000002</v>
      </c>
      <c r="F186" s="138">
        <v>0.14915254999999999</v>
      </c>
      <c r="G186" s="137">
        <v>8.8495229999999994E-2</v>
      </c>
      <c r="H186" s="160">
        <v>1136</v>
      </c>
      <c r="I186" s="161" t="s">
        <v>149</v>
      </c>
    </row>
    <row r="187" spans="1:9" ht="16.95" customHeight="1" x14ac:dyDescent="0.3">
      <c r="A187" s="135" t="s">
        <v>147</v>
      </c>
      <c r="B187" s="136">
        <v>2015</v>
      </c>
      <c r="C187" s="159">
        <v>1</v>
      </c>
      <c r="D187" s="135" t="s">
        <v>148</v>
      </c>
      <c r="E187" s="137">
        <v>0.75953702999999995</v>
      </c>
      <c r="F187" s="138">
        <v>0.12119503</v>
      </c>
      <c r="G187" s="137">
        <v>0.11926794</v>
      </c>
      <c r="H187" s="160">
        <v>995</v>
      </c>
      <c r="I187" s="161" t="s">
        <v>149</v>
      </c>
    </row>
    <row r="188" spans="1:9" ht="16.95" customHeight="1" x14ac:dyDescent="0.3">
      <c r="A188" s="135" t="s">
        <v>147</v>
      </c>
      <c r="B188" s="136">
        <v>2015</v>
      </c>
      <c r="C188" s="159">
        <v>2</v>
      </c>
      <c r="D188" s="135" t="s">
        <v>18</v>
      </c>
      <c r="E188" s="137">
        <v>0.63128731999999999</v>
      </c>
      <c r="F188" s="138">
        <v>0.17062584</v>
      </c>
      <c r="G188" s="137">
        <v>0.19808685000000001</v>
      </c>
      <c r="H188" s="160">
        <v>990</v>
      </c>
      <c r="I188" s="161" t="s">
        <v>149</v>
      </c>
    </row>
    <row r="189" spans="1:9" ht="16.95" customHeight="1" x14ac:dyDescent="0.3">
      <c r="A189" s="135" t="s">
        <v>147</v>
      </c>
      <c r="B189" s="136">
        <v>2015</v>
      </c>
      <c r="C189" s="159">
        <v>3</v>
      </c>
      <c r="D189" s="135" t="s">
        <v>20</v>
      </c>
      <c r="E189" s="137">
        <v>0.74561310999999997</v>
      </c>
      <c r="F189" s="138">
        <v>0.13638821000000001</v>
      </c>
      <c r="G189" s="137">
        <v>0.11799867999999999</v>
      </c>
      <c r="H189" s="160">
        <v>991</v>
      </c>
      <c r="I189" s="161" t="s">
        <v>149</v>
      </c>
    </row>
    <row r="190" spans="1:9" ht="16.95" customHeight="1" x14ac:dyDescent="0.3">
      <c r="A190" s="135" t="s">
        <v>147</v>
      </c>
      <c r="B190" s="136">
        <v>2015</v>
      </c>
      <c r="C190" s="159">
        <v>4</v>
      </c>
      <c r="D190" s="135" t="s">
        <v>24</v>
      </c>
      <c r="E190" s="137">
        <v>0.82803872000000001</v>
      </c>
      <c r="F190" s="138">
        <v>8.898586E-2</v>
      </c>
      <c r="G190" s="137">
        <v>8.2975419999999994E-2</v>
      </c>
      <c r="H190" s="160">
        <v>989</v>
      </c>
      <c r="I190" s="161" t="s">
        <v>149</v>
      </c>
    </row>
    <row r="191" spans="1:9" ht="16.95" customHeight="1" x14ac:dyDescent="0.3">
      <c r="A191" s="135" t="s">
        <v>147</v>
      </c>
      <c r="B191" s="136">
        <v>2015</v>
      </c>
      <c r="C191" s="159">
        <v>5</v>
      </c>
      <c r="D191" s="135" t="s">
        <v>150</v>
      </c>
      <c r="E191" s="137">
        <v>0.74387152000000001</v>
      </c>
      <c r="F191" s="138">
        <v>0.12518911999999999</v>
      </c>
      <c r="G191" s="137">
        <v>0.13093936</v>
      </c>
      <c r="H191" s="160">
        <v>987</v>
      </c>
      <c r="I191" s="161">
        <v>1</v>
      </c>
    </row>
    <row r="192" spans="1:9" ht="16.95" customHeight="1" x14ac:dyDescent="0.3">
      <c r="A192" s="135" t="s">
        <v>147</v>
      </c>
      <c r="B192" s="136">
        <v>2015</v>
      </c>
      <c r="C192" s="159">
        <v>6</v>
      </c>
      <c r="D192" s="135" t="s">
        <v>151</v>
      </c>
      <c r="E192" s="137">
        <v>0.66684399999999999</v>
      </c>
      <c r="F192" s="138">
        <v>0.15120507</v>
      </c>
      <c r="G192" s="137">
        <v>0.18195093000000001</v>
      </c>
      <c r="H192" s="160">
        <v>976</v>
      </c>
      <c r="I192" s="161">
        <v>1</v>
      </c>
    </row>
    <row r="193" spans="1:9" ht="16.95" customHeight="1" x14ac:dyDescent="0.3">
      <c r="A193" s="135" t="s">
        <v>147</v>
      </c>
      <c r="B193" s="136">
        <v>2015</v>
      </c>
      <c r="C193" s="159">
        <v>7</v>
      </c>
      <c r="D193" s="135" t="s">
        <v>189</v>
      </c>
      <c r="E193" s="137">
        <v>0.8653284</v>
      </c>
      <c r="F193" s="138">
        <v>8.1518380000000001E-2</v>
      </c>
      <c r="G193" s="137">
        <v>5.3153220000000001E-2</v>
      </c>
      <c r="H193" s="160">
        <v>984</v>
      </c>
      <c r="I193" s="161">
        <v>3</v>
      </c>
    </row>
    <row r="194" spans="1:9" ht="16.95" customHeight="1" x14ac:dyDescent="0.3">
      <c r="A194" s="135" t="s">
        <v>147</v>
      </c>
      <c r="B194" s="136">
        <v>2015</v>
      </c>
      <c r="C194" s="159">
        <v>8</v>
      </c>
      <c r="D194" s="135" t="s">
        <v>153</v>
      </c>
      <c r="E194" s="137">
        <v>0.7022024</v>
      </c>
      <c r="F194" s="138">
        <v>0.20182032</v>
      </c>
      <c r="G194" s="137">
        <v>9.5977279999999998E-2</v>
      </c>
      <c r="H194" s="160">
        <v>908</v>
      </c>
      <c r="I194" s="161">
        <v>81</v>
      </c>
    </row>
    <row r="195" spans="1:9" ht="16.95" customHeight="1" x14ac:dyDescent="0.3">
      <c r="A195" s="135" t="s">
        <v>147</v>
      </c>
      <c r="B195" s="136">
        <v>2015</v>
      </c>
      <c r="C195" s="159">
        <v>9</v>
      </c>
      <c r="D195" s="135" t="s">
        <v>154</v>
      </c>
      <c r="E195" s="137">
        <v>0.85607971000000005</v>
      </c>
      <c r="F195" s="138">
        <v>9.2434050000000004E-2</v>
      </c>
      <c r="G195" s="137">
        <v>5.1486240000000003E-2</v>
      </c>
      <c r="H195" s="160">
        <v>993</v>
      </c>
      <c r="I195" s="161" t="s">
        <v>149</v>
      </c>
    </row>
    <row r="196" spans="1:9" ht="16.95" customHeight="1" x14ac:dyDescent="0.3">
      <c r="A196" s="135" t="s">
        <v>147</v>
      </c>
      <c r="B196" s="136">
        <v>2015</v>
      </c>
      <c r="C196" s="159">
        <v>10</v>
      </c>
      <c r="D196" s="135" t="s">
        <v>42</v>
      </c>
      <c r="E196" s="137">
        <v>0.42283585000000001</v>
      </c>
      <c r="F196" s="138">
        <v>0.28437308</v>
      </c>
      <c r="G196" s="137">
        <v>0.29279106999999999</v>
      </c>
      <c r="H196" s="160">
        <v>856</v>
      </c>
      <c r="I196" s="161">
        <v>137</v>
      </c>
    </row>
    <row r="197" spans="1:9" ht="16.95" customHeight="1" x14ac:dyDescent="0.3">
      <c r="A197" s="135" t="s">
        <v>147</v>
      </c>
      <c r="B197" s="136">
        <v>2015</v>
      </c>
      <c r="C197" s="159">
        <v>12</v>
      </c>
      <c r="D197" s="135" t="s">
        <v>155</v>
      </c>
      <c r="E197" s="137">
        <v>0.46728184</v>
      </c>
      <c r="F197" s="138">
        <v>0.25784739000000001</v>
      </c>
      <c r="G197" s="137">
        <v>0.27487076999999999</v>
      </c>
      <c r="H197" s="160">
        <v>904</v>
      </c>
      <c r="I197" s="161">
        <v>91</v>
      </c>
    </row>
    <row r="198" spans="1:9" ht="34.950000000000003" customHeight="1" x14ac:dyDescent="0.3">
      <c r="A198" s="135" t="s">
        <v>147</v>
      </c>
      <c r="B198" s="136">
        <v>2015</v>
      </c>
      <c r="C198" s="159">
        <v>13</v>
      </c>
      <c r="D198" s="135" t="s">
        <v>190</v>
      </c>
      <c r="E198" s="137">
        <v>0.85127936999999998</v>
      </c>
      <c r="F198" s="138">
        <v>9.248874E-2</v>
      </c>
      <c r="G198" s="137">
        <v>5.6231900000000001E-2</v>
      </c>
      <c r="H198" s="160">
        <v>976</v>
      </c>
      <c r="I198" s="161">
        <v>11</v>
      </c>
    </row>
    <row r="199" spans="1:9" ht="16.95" customHeight="1" x14ac:dyDescent="0.3">
      <c r="A199" s="135" t="s">
        <v>147</v>
      </c>
      <c r="B199" s="136">
        <v>2015</v>
      </c>
      <c r="C199" s="159">
        <v>14</v>
      </c>
      <c r="D199" s="135" t="s">
        <v>45</v>
      </c>
      <c r="E199" s="137">
        <v>0.65130759999999999</v>
      </c>
      <c r="F199" s="138">
        <v>0.18900160999999999</v>
      </c>
      <c r="G199" s="137">
        <v>0.15969079</v>
      </c>
      <c r="H199" s="160">
        <v>959</v>
      </c>
      <c r="I199" s="161">
        <v>31</v>
      </c>
    </row>
    <row r="200" spans="1:9" ht="16.95" customHeight="1" x14ac:dyDescent="0.3">
      <c r="A200" s="135" t="s">
        <v>147</v>
      </c>
      <c r="B200" s="136">
        <v>2015</v>
      </c>
      <c r="C200" s="159">
        <v>15</v>
      </c>
      <c r="D200" s="135" t="s">
        <v>46</v>
      </c>
      <c r="E200" s="137">
        <v>0.87999042999999999</v>
      </c>
      <c r="F200" s="138">
        <v>9.6088660000000006E-2</v>
      </c>
      <c r="G200" s="137">
        <v>2.392091E-2</v>
      </c>
      <c r="H200" s="160">
        <v>966</v>
      </c>
      <c r="I200" s="161">
        <v>21</v>
      </c>
    </row>
    <row r="201" spans="1:9" ht="16.95" customHeight="1" x14ac:dyDescent="0.3">
      <c r="A201" s="135" t="s">
        <v>147</v>
      </c>
      <c r="B201" s="136">
        <v>2015</v>
      </c>
      <c r="C201" s="159">
        <v>16</v>
      </c>
      <c r="D201" s="135" t="s">
        <v>47</v>
      </c>
      <c r="E201" s="137">
        <v>0.86845402000000005</v>
      </c>
      <c r="F201" s="138">
        <v>0.10449969000000001</v>
      </c>
      <c r="G201" s="137">
        <v>2.7046290000000001E-2</v>
      </c>
      <c r="H201" s="160">
        <v>974</v>
      </c>
      <c r="I201" s="161">
        <v>15</v>
      </c>
    </row>
    <row r="202" spans="1:9" ht="16.95" customHeight="1" x14ac:dyDescent="0.3">
      <c r="A202" s="135" t="s">
        <v>147</v>
      </c>
      <c r="B202" s="136">
        <v>2015</v>
      </c>
      <c r="C202" s="159">
        <v>17</v>
      </c>
      <c r="D202" s="135" t="s">
        <v>157</v>
      </c>
      <c r="E202" s="137">
        <v>0.80852687999999995</v>
      </c>
      <c r="F202" s="138">
        <v>0.13124622999999999</v>
      </c>
      <c r="G202" s="137">
        <v>6.0226889999999998E-2</v>
      </c>
      <c r="H202" s="160">
        <v>987</v>
      </c>
      <c r="I202" s="161" t="s">
        <v>149</v>
      </c>
    </row>
    <row r="203" spans="1:9" ht="16.95" customHeight="1" x14ac:dyDescent="0.3">
      <c r="A203" s="135" t="s">
        <v>147</v>
      </c>
      <c r="B203" s="136">
        <v>2015</v>
      </c>
      <c r="C203" s="159">
        <v>18</v>
      </c>
      <c r="D203" s="135" t="s">
        <v>158</v>
      </c>
      <c r="E203" s="137">
        <v>0.61640006000000003</v>
      </c>
      <c r="F203" s="138">
        <v>0.23070578999999999</v>
      </c>
      <c r="G203" s="137">
        <v>0.15289415000000001</v>
      </c>
      <c r="H203" s="160">
        <v>915</v>
      </c>
      <c r="I203" s="161">
        <v>74</v>
      </c>
    </row>
    <row r="204" spans="1:9" ht="16.95" customHeight="1" x14ac:dyDescent="0.3">
      <c r="A204" s="135" t="s">
        <v>147</v>
      </c>
      <c r="B204" s="136">
        <v>2015</v>
      </c>
      <c r="C204" s="159">
        <v>19</v>
      </c>
      <c r="D204" s="135" t="s">
        <v>50</v>
      </c>
      <c r="E204" s="137">
        <v>0.90135673000000005</v>
      </c>
      <c r="F204" s="138">
        <v>6.211154E-2</v>
      </c>
      <c r="G204" s="137">
        <v>3.6531729999999998E-2</v>
      </c>
      <c r="H204" s="160">
        <v>986</v>
      </c>
      <c r="I204" s="161">
        <v>1</v>
      </c>
    </row>
    <row r="205" spans="1:9" ht="16.95" customHeight="1" x14ac:dyDescent="0.3">
      <c r="A205" s="135" t="s">
        <v>147</v>
      </c>
      <c r="B205" s="136">
        <v>2015</v>
      </c>
      <c r="C205" s="159">
        <v>20</v>
      </c>
      <c r="D205" s="135" t="s">
        <v>51</v>
      </c>
      <c r="E205" s="137">
        <v>0.76061120999999998</v>
      </c>
      <c r="F205" s="138">
        <v>0.19502333999999999</v>
      </c>
      <c r="G205" s="137">
        <v>4.4365439999999999E-2</v>
      </c>
      <c r="H205" s="160">
        <v>886</v>
      </c>
      <c r="I205" s="161">
        <v>94</v>
      </c>
    </row>
    <row r="206" spans="1:9" ht="16.95" customHeight="1" x14ac:dyDescent="0.3">
      <c r="A206" s="135" t="s">
        <v>147</v>
      </c>
      <c r="B206" s="136">
        <v>2015</v>
      </c>
      <c r="C206" s="159">
        <v>21</v>
      </c>
      <c r="D206" s="135" t="s">
        <v>52</v>
      </c>
      <c r="E206" s="137">
        <v>0.77907822000000004</v>
      </c>
      <c r="F206" s="138">
        <v>0.13107732999999999</v>
      </c>
      <c r="G206" s="137">
        <v>8.9844460000000001E-2</v>
      </c>
      <c r="H206" s="160">
        <v>976</v>
      </c>
      <c r="I206" s="161">
        <v>8</v>
      </c>
    </row>
    <row r="207" spans="1:9" ht="16.95" customHeight="1" x14ac:dyDescent="0.3">
      <c r="A207" s="135" t="s">
        <v>147</v>
      </c>
      <c r="B207" s="136">
        <v>2015</v>
      </c>
      <c r="C207" s="159">
        <v>22</v>
      </c>
      <c r="D207" s="135" t="s">
        <v>53</v>
      </c>
      <c r="E207" s="137">
        <v>0.88051097</v>
      </c>
      <c r="F207" s="138">
        <v>6.6562330000000003E-2</v>
      </c>
      <c r="G207" s="137">
        <v>5.29267E-2</v>
      </c>
      <c r="H207" s="160">
        <v>983</v>
      </c>
      <c r="I207" s="161" t="s">
        <v>149</v>
      </c>
    </row>
    <row r="208" spans="1:9" ht="16.95" customHeight="1" x14ac:dyDescent="0.3">
      <c r="A208" s="135" t="s">
        <v>147</v>
      </c>
      <c r="B208" s="136">
        <v>2015</v>
      </c>
      <c r="C208" s="159">
        <v>23</v>
      </c>
      <c r="D208" s="135" t="s">
        <v>54</v>
      </c>
      <c r="E208" s="137">
        <v>0.91200731999999995</v>
      </c>
      <c r="F208" s="138">
        <v>4.8526149999999997E-2</v>
      </c>
      <c r="G208" s="137">
        <v>3.946653E-2</v>
      </c>
      <c r="H208" s="160">
        <v>982</v>
      </c>
      <c r="I208" s="161" t="s">
        <v>149</v>
      </c>
    </row>
    <row r="209" spans="1:9" ht="16.95" customHeight="1" x14ac:dyDescent="0.3">
      <c r="A209" s="135" t="s">
        <v>147</v>
      </c>
      <c r="B209" s="136">
        <v>2015</v>
      </c>
      <c r="C209" s="159">
        <v>24</v>
      </c>
      <c r="D209" s="135" t="s">
        <v>55</v>
      </c>
      <c r="E209" s="137">
        <v>0.80368415000000004</v>
      </c>
      <c r="F209" s="138">
        <v>0.10635728</v>
      </c>
      <c r="G209" s="137">
        <v>8.9958579999999996E-2</v>
      </c>
      <c r="H209" s="160">
        <v>979</v>
      </c>
      <c r="I209" s="161" t="s">
        <v>149</v>
      </c>
    </row>
    <row r="210" spans="1:9" ht="16.95" customHeight="1" x14ac:dyDescent="0.3">
      <c r="A210" s="135" t="s">
        <v>159</v>
      </c>
      <c r="B210" s="136">
        <v>2015</v>
      </c>
      <c r="C210" s="159">
        <v>25</v>
      </c>
      <c r="D210" s="135" t="s">
        <v>56</v>
      </c>
      <c r="E210" s="137">
        <v>0.82379108000000001</v>
      </c>
      <c r="F210" s="138">
        <v>0.1146611</v>
      </c>
      <c r="G210" s="137">
        <v>6.1547820000000003E-2</v>
      </c>
      <c r="H210" s="160">
        <v>979</v>
      </c>
      <c r="I210" s="161" t="s">
        <v>149</v>
      </c>
    </row>
    <row r="211" spans="1:9" ht="34.950000000000003" customHeight="1" x14ac:dyDescent="0.3">
      <c r="A211" s="135" t="s">
        <v>147</v>
      </c>
      <c r="B211" s="136">
        <v>2015</v>
      </c>
      <c r="C211" s="159">
        <v>26</v>
      </c>
      <c r="D211" s="135" t="s">
        <v>57</v>
      </c>
      <c r="E211" s="137">
        <v>0.58645789000000004</v>
      </c>
      <c r="F211" s="138">
        <v>0.20896066999999999</v>
      </c>
      <c r="G211" s="137">
        <v>0.20458144</v>
      </c>
      <c r="H211" s="160">
        <v>958</v>
      </c>
      <c r="I211" s="161">
        <v>18</v>
      </c>
    </row>
    <row r="212" spans="1:9" ht="16.95" customHeight="1" x14ac:dyDescent="0.3">
      <c r="A212" s="135" t="s">
        <v>147</v>
      </c>
      <c r="B212" s="136">
        <v>2015</v>
      </c>
      <c r="C212" s="159">
        <v>27</v>
      </c>
      <c r="D212" s="135" t="s">
        <v>58</v>
      </c>
      <c r="E212" s="137">
        <v>0.74834915999999996</v>
      </c>
      <c r="F212" s="138">
        <v>0.15506387999999999</v>
      </c>
      <c r="G212" s="137">
        <v>9.6586959999999999E-2</v>
      </c>
      <c r="H212" s="160">
        <v>939</v>
      </c>
      <c r="I212" s="161">
        <v>39</v>
      </c>
    </row>
    <row r="213" spans="1:9" ht="16.95" customHeight="1" x14ac:dyDescent="0.3">
      <c r="A213" s="135" t="s">
        <v>147</v>
      </c>
      <c r="B213" s="136">
        <v>2015</v>
      </c>
      <c r="C213" s="159">
        <v>28</v>
      </c>
      <c r="D213" s="135" t="s">
        <v>191</v>
      </c>
      <c r="E213" s="137">
        <v>0.68553735999999998</v>
      </c>
      <c r="F213" s="138">
        <v>0.18135666</v>
      </c>
      <c r="G213" s="137">
        <v>0.13310599000000001</v>
      </c>
      <c r="H213" s="160">
        <v>962</v>
      </c>
      <c r="I213" s="161">
        <v>11</v>
      </c>
    </row>
    <row r="214" spans="1:9" ht="34.950000000000003" customHeight="1" x14ac:dyDescent="0.3">
      <c r="A214" s="135" t="s">
        <v>147</v>
      </c>
      <c r="B214" s="136">
        <v>2015</v>
      </c>
      <c r="C214" s="159">
        <v>29</v>
      </c>
      <c r="D214" s="135" t="s">
        <v>100</v>
      </c>
      <c r="E214" s="137">
        <v>0.63874470000000005</v>
      </c>
      <c r="F214" s="138">
        <v>0.18842685000000001</v>
      </c>
      <c r="G214" s="137">
        <v>0.17282844999999999</v>
      </c>
      <c r="H214" s="160">
        <v>938</v>
      </c>
      <c r="I214" s="161">
        <v>37</v>
      </c>
    </row>
    <row r="215" spans="1:9" ht="34.950000000000003" customHeight="1" x14ac:dyDescent="0.3">
      <c r="A215" s="135" t="s">
        <v>159</v>
      </c>
      <c r="B215" s="136">
        <v>2015</v>
      </c>
      <c r="C215" s="159">
        <v>30</v>
      </c>
      <c r="D215" s="135" t="s">
        <v>60</v>
      </c>
      <c r="E215" s="137">
        <v>0.74826837000000002</v>
      </c>
      <c r="F215" s="138">
        <v>0.14755268999999999</v>
      </c>
      <c r="G215" s="137">
        <v>0.10417893</v>
      </c>
      <c r="H215" s="160">
        <v>942</v>
      </c>
      <c r="I215" s="161">
        <v>33</v>
      </c>
    </row>
    <row r="216" spans="1:9" ht="16.95" customHeight="1" x14ac:dyDescent="0.3">
      <c r="A216" s="135" t="s">
        <v>147</v>
      </c>
      <c r="B216" s="136">
        <v>2015</v>
      </c>
      <c r="C216" s="159">
        <v>31</v>
      </c>
      <c r="D216" s="135" t="s">
        <v>61</v>
      </c>
      <c r="E216" s="137">
        <v>0.72914361000000005</v>
      </c>
      <c r="F216" s="138">
        <v>0.16386982</v>
      </c>
      <c r="G216" s="137">
        <v>0.10698657</v>
      </c>
      <c r="H216" s="160">
        <v>969</v>
      </c>
      <c r="I216" s="161">
        <v>10</v>
      </c>
    </row>
    <row r="217" spans="1:9" ht="16.95" customHeight="1" x14ac:dyDescent="0.3">
      <c r="A217" s="135" t="s">
        <v>147</v>
      </c>
      <c r="B217" s="136">
        <v>2015</v>
      </c>
      <c r="C217" s="159">
        <v>32</v>
      </c>
      <c r="D217" s="135" t="s">
        <v>102</v>
      </c>
      <c r="E217" s="137">
        <v>0.77882441000000002</v>
      </c>
      <c r="F217" s="138">
        <v>0.12745206000000001</v>
      </c>
      <c r="G217" s="137">
        <v>9.3723539999999994E-2</v>
      </c>
      <c r="H217" s="160">
        <v>924</v>
      </c>
      <c r="I217" s="161">
        <v>54</v>
      </c>
    </row>
    <row r="218" spans="1:9" ht="34.950000000000003" customHeight="1" x14ac:dyDescent="0.3">
      <c r="A218" s="135" t="s">
        <v>161</v>
      </c>
      <c r="B218" s="136">
        <v>2015</v>
      </c>
      <c r="C218" s="159">
        <v>33</v>
      </c>
      <c r="D218" s="135" t="s">
        <v>162</v>
      </c>
      <c r="E218" s="137">
        <v>0.66688333</v>
      </c>
      <c r="F218" s="138">
        <v>0.17497185000000001</v>
      </c>
      <c r="G218" s="137">
        <v>0.15814481999999999</v>
      </c>
      <c r="H218" s="160">
        <v>973</v>
      </c>
      <c r="I218" s="161" t="s">
        <v>149</v>
      </c>
    </row>
    <row r="219" spans="1:9" ht="34.950000000000003" customHeight="1" x14ac:dyDescent="0.3">
      <c r="A219" s="135" t="s">
        <v>161</v>
      </c>
      <c r="B219" s="136">
        <v>2015</v>
      </c>
      <c r="C219" s="159">
        <v>34</v>
      </c>
      <c r="D219" s="135" t="s">
        <v>163</v>
      </c>
      <c r="E219" s="137">
        <v>0.64075285000000004</v>
      </c>
      <c r="F219" s="138">
        <v>0.21089084</v>
      </c>
      <c r="G219" s="137">
        <v>0.14835630999999999</v>
      </c>
      <c r="H219" s="160">
        <v>975</v>
      </c>
      <c r="I219" s="161" t="s">
        <v>149</v>
      </c>
    </row>
    <row r="220" spans="1:9" ht="34.950000000000003" customHeight="1" x14ac:dyDescent="0.3">
      <c r="A220" s="135" t="s">
        <v>161</v>
      </c>
      <c r="B220" s="136">
        <v>2015</v>
      </c>
      <c r="C220" s="159">
        <v>35</v>
      </c>
      <c r="D220" s="135" t="s">
        <v>164</v>
      </c>
      <c r="E220" s="137">
        <v>0.64967790999999997</v>
      </c>
      <c r="F220" s="138">
        <v>0.17793829999999999</v>
      </c>
      <c r="G220" s="137">
        <v>0.17238379000000001</v>
      </c>
      <c r="H220" s="160">
        <v>970</v>
      </c>
      <c r="I220" s="161" t="s">
        <v>149</v>
      </c>
    </row>
    <row r="221" spans="1:9" ht="34.950000000000003" customHeight="1" x14ac:dyDescent="0.3">
      <c r="A221" s="135" t="s">
        <v>161</v>
      </c>
      <c r="B221" s="136">
        <v>2015</v>
      </c>
      <c r="C221" s="159">
        <v>36</v>
      </c>
      <c r="D221" s="135" t="s">
        <v>165</v>
      </c>
      <c r="E221" s="137">
        <v>0.75462673000000002</v>
      </c>
      <c r="F221" s="138">
        <v>0.14455427000000001</v>
      </c>
      <c r="G221" s="137">
        <v>0.10081900000000001</v>
      </c>
      <c r="H221" s="160">
        <v>972</v>
      </c>
      <c r="I221" s="161" t="s">
        <v>149</v>
      </c>
    </row>
    <row r="222" spans="1:9" ht="34.950000000000003" customHeight="1" x14ac:dyDescent="0.3">
      <c r="A222" s="135" t="s">
        <v>161</v>
      </c>
      <c r="B222" s="136">
        <v>2015</v>
      </c>
      <c r="C222" s="159">
        <v>37</v>
      </c>
      <c r="D222" s="135" t="s">
        <v>65</v>
      </c>
      <c r="E222" s="137">
        <v>0.65124115000000005</v>
      </c>
      <c r="F222" s="138">
        <v>0.16026507000000001</v>
      </c>
      <c r="G222" s="137">
        <v>0.18849378</v>
      </c>
      <c r="H222" s="160">
        <v>970</v>
      </c>
      <c r="I222" s="161" t="s">
        <v>149</v>
      </c>
    </row>
    <row r="223" spans="1:9" ht="34.950000000000003" customHeight="1" x14ac:dyDescent="0.3">
      <c r="A223" s="135" t="s">
        <v>161</v>
      </c>
      <c r="B223" s="136">
        <v>2015</v>
      </c>
      <c r="C223" s="159">
        <v>38</v>
      </c>
      <c r="D223" s="135" t="s">
        <v>166</v>
      </c>
      <c r="E223" s="137">
        <v>0.74858278</v>
      </c>
      <c r="F223" s="138">
        <v>0.15514459999999999</v>
      </c>
      <c r="G223" s="137">
        <v>9.6272609999999995E-2</v>
      </c>
      <c r="H223" s="160">
        <v>969</v>
      </c>
      <c r="I223" s="161" t="s">
        <v>149</v>
      </c>
    </row>
    <row r="224" spans="1:9" ht="16.95" customHeight="1" x14ac:dyDescent="0.3">
      <c r="A224" s="135" t="s">
        <v>147</v>
      </c>
      <c r="B224" s="136">
        <v>2014</v>
      </c>
      <c r="C224" s="159">
        <v>1</v>
      </c>
      <c r="D224" s="135" t="s">
        <v>148</v>
      </c>
      <c r="E224" s="137">
        <v>0.71951865000000004</v>
      </c>
      <c r="F224" s="138">
        <v>0.12767331000000001</v>
      </c>
      <c r="G224" s="137">
        <v>0.15280804000000001</v>
      </c>
      <c r="H224" s="160">
        <v>895</v>
      </c>
      <c r="I224" s="161" t="s">
        <v>149</v>
      </c>
    </row>
    <row r="225" spans="1:9" ht="16.95" customHeight="1" x14ac:dyDescent="0.3">
      <c r="A225" s="135" t="s">
        <v>147</v>
      </c>
      <c r="B225" s="136">
        <v>2014</v>
      </c>
      <c r="C225" s="159">
        <v>2</v>
      </c>
      <c r="D225" s="135" t="s">
        <v>18</v>
      </c>
      <c r="E225" s="137">
        <v>0.59817520999999996</v>
      </c>
      <c r="F225" s="138">
        <v>0.16456881000000001</v>
      </c>
      <c r="G225" s="137">
        <v>0.23725598000000001</v>
      </c>
      <c r="H225" s="160">
        <v>885</v>
      </c>
      <c r="I225" s="161" t="s">
        <v>149</v>
      </c>
    </row>
    <row r="226" spans="1:9" ht="16.95" customHeight="1" x14ac:dyDescent="0.3">
      <c r="A226" s="135" t="s">
        <v>147</v>
      </c>
      <c r="B226" s="136">
        <v>2014</v>
      </c>
      <c r="C226" s="159">
        <v>3</v>
      </c>
      <c r="D226" s="135" t="s">
        <v>20</v>
      </c>
      <c r="E226" s="137">
        <v>0.73944706000000004</v>
      </c>
      <c r="F226" s="138">
        <v>0.13794466999999999</v>
      </c>
      <c r="G226" s="137">
        <v>0.12260827000000001</v>
      </c>
      <c r="H226" s="160">
        <v>888</v>
      </c>
      <c r="I226" s="161" t="s">
        <v>149</v>
      </c>
    </row>
    <row r="227" spans="1:9" ht="16.95" customHeight="1" x14ac:dyDescent="0.3">
      <c r="A227" s="135" t="s">
        <v>147</v>
      </c>
      <c r="B227" s="136">
        <v>2014</v>
      </c>
      <c r="C227" s="159">
        <v>4</v>
      </c>
      <c r="D227" s="135" t="s">
        <v>24</v>
      </c>
      <c r="E227" s="137">
        <v>0.80649300000000002</v>
      </c>
      <c r="F227" s="138">
        <v>9.2473420000000001E-2</v>
      </c>
      <c r="G227" s="137">
        <v>0.10103358</v>
      </c>
      <c r="H227" s="160">
        <v>877</v>
      </c>
      <c r="I227" s="161" t="s">
        <v>149</v>
      </c>
    </row>
    <row r="228" spans="1:9" ht="16.95" customHeight="1" x14ac:dyDescent="0.3">
      <c r="A228" s="135" t="s">
        <v>147</v>
      </c>
      <c r="B228" s="136">
        <v>2014</v>
      </c>
      <c r="C228" s="159">
        <v>5</v>
      </c>
      <c r="D228" s="135" t="s">
        <v>150</v>
      </c>
      <c r="E228" s="137">
        <v>0.75153957999999998</v>
      </c>
      <c r="F228" s="138">
        <v>0.11141690999999999</v>
      </c>
      <c r="G228" s="137">
        <v>0.13704351000000001</v>
      </c>
      <c r="H228" s="160">
        <v>888</v>
      </c>
      <c r="I228" s="161">
        <v>0</v>
      </c>
    </row>
    <row r="229" spans="1:9" ht="16.95" customHeight="1" x14ac:dyDescent="0.3">
      <c r="A229" s="135" t="s">
        <v>147</v>
      </c>
      <c r="B229" s="136">
        <v>2014</v>
      </c>
      <c r="C229" s="159">
        <v>6</v>
      </c>
      <c r="D229" s="135" t="s">
        <v>151</v>
      </c>
      <c r="E229" s="137">
        <v>0.63510469000000003</v>
      </c>
      <c r="F229" s="138">
        <v>0.15437138</v>
      </c>
      <c r="G229" s="137">
        <v>0.21052393</v>
      </c>
      <c r="H229" s="160">
        <v>878</v>
      </c>
      <c r="I229" s="161">
        <v>5</v>
      </c>
    </row>
    <row r="230" spans="1:9" ht="16.95" customHeight="1" x14ac:dyDescent="0.3">
      <c r="A230" s="135" t="s">
        <v>147</v>
      </c>
      <c r="B230" s="136">
        <v>2014</v>
      </c>
      <c r="C230" s="159">
        <v>7</v>
      </c>
      <c r="D230" s="135" t="s">
        <v>189</v>
      </c>
      <c r="E230" s="137">
        <v>0.86523556999999995</v>
      </c>
      <c r="F230" s="138">
        <v>8.2897910000000005E-2</v>
      </c>
      <c r="G230" s="137">
        <v>5.1866519999999999E-2</v>
      </c>
      <c r="H230" s="160">
        <v>881</v>
      </c>
      <c r="I230" s="161">
        <v>2</v>
      </c>
    </row>
    <row r="231" spans="1:9" ht="16.95" customHeight="1" x14ac:dyDescent="0.3">
      <c r="A231" s="135" t="s">
        <v>147</v>
      </c>
      <c r="B231" s="136">
        <v>2014</v>
      </c>
      <c r="C231" s="159">
        <v>8</v>
      </c>
      <c r="D231" s="135" t="s">
        <v>153</v>
      </c>
      <c r="E231" s="137">
        <v>0.67693948999999998</v>
      </c>
      <c r="F231" s="138">
        <v>0.18951999</v>
      </c>
      <c r="G231" s="137">
        <v>0.13354051</v>
      </c>
      <c r="H231" s="160">
        <v>798</v>
      </c>
      <c r="I231" s="161">
        <v>87</v>
      </c>
    </row>
    <row r="232" spans="1:9" ht="16.95" customHeight="1" x14ac:dyDescent="0.3">
      <c r="A232" s="135" t="s">
        <v>147</v>
      </c>
      <c r="B232" s="136">
        <v>2014</v>
      </c>
      <c r="C232" s="159">
        <v>9</v>
      </c>
      <c r="D232" s="135" t="s">
        <v>154</v>
      </c>
      <c r="E232" s="137">
        <v>0.84062265999999997</v>
      </c>
      <c r="F232" s="138">
        <v>7.2899640000000002E-2</v>
      </c>
      <c r="G232" s="137">
        <v>8.6477700000000005E-2</v>
      </c>
      <c r="H232" s="160">
        <v>893</v>
      </c>
      <c r="I232" s="161" t="s">
        <v>149</v>
      </c>
    </row>
    <row r="233" spans="1:9" ht="16.95" customHeight="1" x14ac:dyDescent="0.3">
      <c r="A233" s="135" t="s">
        <v>147</v>
      </c>
      <c r="B233" s="136">
        <v>2014</v>
      </c>
      <c r="C233" s="159">
        <v>10</v>
      </c>
      <c r="D233" s="135" t="s">
        <v>42</v>
      </c>
      <c r="E233" s="137">
        <v>0.38322661000000002</v>
      </c>
      <c r="F233" s="138">
        <v>0.29840137999999999</v>
      </c>
      <c r="G233" s="137">
        <v>0.31837200999999998</v>
      </c>
      <c r="H233" s="160">
        <v>768</v>
      </c>
      <c r="I233" s="161">
        <v>126</v>
      </c>
    </row>
    <row r="234" spans="1:9" ht="16.95" customHeight="1" x14ac:dyDescent="0.3">
      <c r="A234" s="135" t="s">
        <v>147</v>
      </c>
      <c r="B234" s="136">
        <v>2014</v>
      </c>
      <c r="C234" s="159">
        <v>12</v>
      </c>
      <c r="D234" s="135" t="s">
        <v>155</v>
      </c>
      <c r="E234" s="137">
        <v>0.42887404000000001</v>
      </c>
      <c r="F234" s="138">
        <v>0.26839705000000003</v>
      </c>
      <c r="G234" s="137">
        <v>0.30272891000000002</v>
      </c>
      <c r="H234" s="160">
        <v>811</v>
      </c>
      <c r="I234" s="161">
        <v>79</v>
      </c>
    </row>
    <row r="235" spans="1:9" ht="34.950000000000003" customHeight="1" x14ac:dyDescent="0.3">
      <c r="A235" s="135" t="s">
        <v>147</v>
      </c>
      <c r="B235" s="136">
        <v>2014</v>
      </c>
      <c r="C235" s="159">
        <v>13</v>
      </c>
      <c r="D235" s="135" t="s">
        <v>190</v>
      </c>
      <c r="E235" s="137">
        <v>0.84053142000000003</v>
      </c>
      <c r="F235" s="138">
        <v>8.9981790000000006E-2</v>
      </c>
      <c r="G235" s="137">
        <v>6.9486790000000007E-2</v>
      </c>
      <c r="H235" s="160">
        <v>872</v>
      </c>
      <c r="I235" s="161">
        <v>15</v>
      </c>
    </row>
    <row r="236" spans="1:9" ht="16.95" customHeight="1" x14ac:dyDescent="0.3">
      <c r="A236" s="135" t="s">
        <v>147</v>
      </c>
      <c r="B236" s="136">
        <v>2014</v>
      </c>
      <c r="C236" s="159">
        <v>14</v>
      </c>
      <c r="D236" s="135" t="s">
        <v>45</v>
      </c>
      <c r="E236" s="137">
        <v>0.61334887999999999</v>
      </c>
      <c r="F236" s="138">
        <v>0.17545198000000001</v>
      </c>
      <c r="G236" s="137">
        <v>0.21119915</v>
      </c>
      <c r="H236" s="160">
        <v>858</v>
      </c>
      <c r="I236" s="161">
        <v>26</v>
      </c>
    </row>
    <row r="237" spans="1:9" ht="16.95" customHeight="1" x14ac:dyDescent="0.3">
      <c r="A237" s="135" t="s">
        <v>147</v>
      </c>
      <c r="B237" s="136">
        <v>2014</v>
      </c>
      <c r="C237" s="159">
        <v>15</v>
      </c>
      <c r="D237" s="135" t="s">
        <v>46</v>
      </c>
      <c r="E237" s="137">
        <v>0.89879655000000003</v>
      </c>
      <c r="F237" s="138">
        <v>7.1658390000000002E-2</v>
      </c>
      <c r="G237" s="137">
        <v>2.9545060000000001E-2</v>
      </c>
      <c r="H237" s="160">
        <v>866</v>
      </c>
      <c r="I237" s="161">
        <v>19</v>
      </c>
    </row>
    <row r="238" spans="1:9" ht="16.95" customHeight="1" x14ac:dyDescent="0.3">
      <c r="A238" s="135" t="s">
        <v>147</v>
      </c>
      <c r="B238" s="136">
        <v>2014</v>
      </c>
      <c r="C238" s="159">
        <v>16</v>
      </c>
      <c r="D238" s="135" t="s">
        <v>47</v>
      </c>
      <c r="E238" s="137">
        <v>0.87412955999999997</v>
      </c>
      <c r="F238" s="138">
        <v>9.8048899999999994E-2</v>
      </c>
      <c r="G238" s="137">
        <v>2.7821530000000001E-2</v>
      </c>
      <c r="H238" s="160">
        <v>866</v>
      </c>
      <c r="I238" s="161">
        <v>19</v>
      </c>
    </row>
    <row r="239" spans="1:9" ht="16.95" customHeight="1" x14ac:dyDescent="0.3">
      <c r="A239" s="135" t="s">
        <v>147</v>
      </c>
      <c r="B239" s="136">
        <v>2014</v>
      </c>
      <c r="C239" s="159">
        <v>17</v>
      </c>
      <c r="D239" s="135" t="s">
        <v>157</v>
      </c>
      <c r="E239" s="137">
        <v>0.78038302999999998</v>
      </c>
      <c r="F239" s="138">
        <v>0.14347594</v>
      </c>
      <c r="G239" s="137">
        <v>7.6141039999999993E-2</v>
      </c>
      <c r="H239" s="160">
        <v>887</v>
      </c>
      <c r="I239" s="161" t="s">
        <v>149</v>
      </c>
    </row>
    <row r="240" spans="1:9" ht="16.95" customHeight="1" x14ac:dyDescent="0.3">
      <c r="A240" s="135" t="s">
        <v>147</v>
      </c>
      <c r="B240" s="136">
        <v>2014</v>
      </c>
      <c r="C240" s="159">
        <v>18</v>
      </c>
      <c r="D240" s="135" t="s">
        <v>158</v>
      </c>
      <c r="E240" s="137">
        <v>0.54580505000000001</v>
      </c>
      <c r="F240" s="138">
        <v>0.24561131</v>
      </c>
      <c r="G240" s="137">
        <v>0.20858363999999999</v>
      </c>
      <c r="H240" s="160">
        <v>807</v>
      </c>
      <c r="I240" s="161">
        <v>81</v>
      </c>
    </row>
    <row r="241" spans="1:9" ht="16.95" customHeight="1" x14ac:dyDescent="0.3">
      <c r="A241" s="135" t="s">
        <v>147</v>
      </c>
      <c r="B241" s="136">
        <v>2014</v>
      </c>
      <c r="C241" s="159">
        <v>19</v>
      </c>
      <c r="D241" s="135" t="s">
        <v>50</v>
      </c>
      <c r="E241" s="137">
        <v>0.89204475999999999</v>
      </c>
      <c r="F241" s="138">
        <v>6.0780210000000001E-2</v>
      </c>
      <c r="G241" s="137">
        <v>4.717503E-2</v>
      </c>
      <c r="H241" s="160">
        <v>886</v>
      </c>
      <c r="I241" s="161">
        <v>2</v>
      </c>
    </row>
    <row r="242" spans="1:9" ht="16.95" customHeight="1" x14ac:dyDescent="0.3">
      <c r="A242" s="135" t="s">
        <v>147</v>
      </c>
      <c r="B242" s="136">
        <v>2014</v>
      </c>
      <c r="C242" s="159">
        <v>20</v>
      </c>
      <c r="D242" s="135" t="s">
        <v>51</v>
      </c>
      <c r="E242" s="137">
        <v>0.74716006999999995</v>
      </c>
      <c r="F242" s="138">
        <v>0.19285441</v>
      </c>
      <c r="G242" s="137">
        <v>5.9985520000000001E-2</v>
      </c>
      <c r="H242" s="160">
        <v>786</v>
      </c>
      <c r="I242" s="161">
        <v>96</v>
      </c>
    </row>
    <row r="243" spans="1:9" ht="16.95" customHeight="1" x14ac:dyDescent="0.3">
      <c r="A243" s="135" t="s">
        <v>147</v>
      </c>
      <c r="B243" s="136">
        <v>2014</v>
      </c>
      <c r="C243" s="159">
        <v>21</v>
      </c>
      <c r="D243" s="135" t="s">
        <v>52</v>
      </c>
      <c r="E243" s="137">
        <v>0.75031071999999999</v>
      </c>
      <c r="F243" s="138">
        <v>0.14558897000000001</v>
      </c>
      <c r="G243" s="137">
        <v>0.10410031</v>
      </c>
      <c r="H243" s="160">
        <v>872</v>
      </c>
      <c r="I243" s="161">
        <v>13</v>
      </c>
    </row>
    <row r="244" spans="1:9" ht="16.95" customHeight="1" x14ac:dyDescent="0.3">
      <c r="A244" s="135" t="s">
        <v>147</v>
      </c>
      <c r="B244" s="136">
        <v>2014</v>
      </c>
      <c r="C244" s="159">
        <v>22</v>
      </c>
      <c r="D244" s="135" t="s">
        <v>53</v>
      </c>
      <c r="E244" s="137">
        <v>0.86261169999999998</v>
      </c>
      <c r="F244" s="138">
        <v>7.0435170000000005E-2</v>
      </c>
      <c r="G244" s="137">
        <v>6.695313E-2</v>
      </c>
      <c r="H244" s="160">
        <v>886</v>
      </c>
      <c r="I244" s="161" t="s">
        <v>149</v>
      </c>
    </row>
    <row r="245" spans="1:9" ht="16.95" customHeight="1" x14ac:dyDescent="0.3">
      <c r="A245" s="135" t="s">
        <v>147</v>
      </c>
      <c r="B245" s="136">
        <v>2014</v>
      </c>
      <c r="C245" s="159">
        <v>23</v>
      </c>
      <c r="D245" s="135" t="s">
        <v>54</v>
      </c>
      <c r="E245" s="137">
        <v>0.89583460999999998</v>
      </c>
      <c r="F245" s="138">
        <v>5.1281439999999998E-2</v>
      </c>
      <c r="G245" s="137">
        <v>5.2883960000000001E-2</v>
      </c>
      <c r="H245" s="160">
        <v>884</v>
      </c>
      <c r="I245" s="161" t="s">
        <v>149</v>
      </c>
    </row>
    <row r="246" spans="1:9" ht="16.95" customHeight="1" x14ac:dyDescent="0.3">
      <c r="A246" s="135" t="s">
        <v>147</v>
      </c>
      <c r="B246" s="136">
        <v>2014</v>
      </c>
      <c r="C246" s="159">
        <v>24</v>
      </c>
      <c r="D246" s="135" t="s">
        <v>55</v>
      </c>
      <c r="E246" s="137">
        <v>0.76884485000000002</v>
      </c>
      <c r="F246" s="138">
        <v>0.12383018</v>
      </c>
      <c r="G246" s="137">
        <v>0.10732498</v>
      </c>
      <c r="H246" s="160">
        <v>884</v>
      </c>
      <c r="I246" s="161" t="s">
        <v>149</v>
      </c>
    </row>
    <row r="247" spans="1:9" ht="16.95" customHeight="1" x14ac:dyDescent="0.3">
      <c r="A247" s="135" t="s">
        <v>159</v>
      </c>
      <c r="B247" s="136">
        <v>2014</v>
      </c>
      <c r="C247" s="159">
        <v>25</v>
      </c>
      <c r="D247" s="135" t="s">
        <v>56</v>
      </c>
      <c r="E247" s="137">
        <v>0.79363726000000001</v>
      </c>
      <c r="F247" s="138">
        <v>0.13821412999999999</v>
      </c>
      <c r="G247" s="137">
        <v>6.8148609999999998E-2</v>
      </c>
      <c r="H247" s="160">
        <v>887</v>
      </c>
      <c r="I247" s="161" t="s">
        <v>149</v>
      </c>
    </row>
    <row r="248" spans="1:9" ht="34.950000000000003" customHeight="1" x14ac:dyDescent="0.3">
      <c r="A248" s="135" t="s">
        <v>147</v>
      </c>
      <c r="B248" s="136">
        <v>2014</v>
      </c>
      <c r="C248" s="159">
        <v>26</v>
      </c>
      <c r="D248" s="135" t="s">
        <v>57</v>
      </c>
      <c r="E248" s="137">
        <v>0.55841123999999998</v>
      </c>
      <c r="F248" s="138">
        <v>0.19848592000000001</v>
      </c>
      <c r="G248" s="137">
        <v>0.24310283999999999</v>
      </c>
      <c r="H248" s="160">
        <v>870</v>
      </c>
      <c r="I248" s="161">
        <v>10</v>
      </c>
    </row>
    <row r="249" spans="1:9" ht="16.95" customHeight="1" x14ac:dyDescent="0.3">
      <c r="A249" s="135" t="s">
        <v>147</v>
      </c>
      <c r="B249" s="136">
        <v>2014</v>
      </c>
      <c r="C249" s="159">
        <v>27</v>
      </c>
      <c r="D249" s="135" t="s">
        <v>58</v>
      </c>
      <c r="E249" s="137">
        <v>0.70335884000000004</v>
      </c>
      <c r="F249" s="138">
        <v>0.16792895999999999</v>
      </c>
      <c r="G249" s="137">
        <v>0.1287122</v>
      </c>
      <c r="H249" s="160">
        <v>836</v>
      </c>
      <c r="I249" s="161">
        <v>44</v>
      </c>
    </row>
    <row r="250" spans="1:9" ht="16.95" customHeight="1" x14ac:dyDescent="0.3">
      <c r="A250" s="135" t="s">
        <v>147</v>
      </c>
      <c r="B250" s="136">
        <v>2014</v>
      </c>
      <c r="C250" s="159">
        <v>28</v>
      </c>
      <c r="D250" s="135" t="s">
        <v>191</v>
      </c>
      <c r="E250" s="137">
        <v>0.67545217000000002</v>
      </c>
      <c r="F250" s="138">
        <v>0.17521705000000001</v>
      </c>
      <c r="G250" s="137">
        <v>0.14933078</v>
      </c>
      <c r="H250" s="160">
        <v>868</v>
      </c>
      <c r="I250" s="161">
        <v>8</v>
      </c>
    </row>
    <row r="251" spans="1:9" ht="34.950000000000003" customHeight="1" x14ac:dyDescent="0.3">
      <c r="A251" s="135" t="s">
        <v>147</v>
      </c>
      <c r="B251" s="136">
        <v>2014</v>
      </c>
      <c r="C251" s="159">
        <v>29</v>
      </c>
      <c r="D251" s="135" t="s">
        <v>100</v>
      </c>
      <c r="E251" s="137">
        <v>0.61304228000000005</v>
      </c>
      <c r="F251" s="138">
        <v>0.18321469000000001</v>
      </c>
      <c r="G251" s="137">
        <v>0.20374302999999999</v>
      </c>
      <c r="H251" s="160">
        <v>858</v>
      </c>
      <c r="I251" s="161">
        <v>20</v>
      </c>
    </row>
    <row r="252" spans="1:9" ht="34.950000000000003" customHeight="1" x14ac:dyDescent="0.3">
      <c r="A252" s="135" t="s">
        <v>159</v>
      </c>
      <c r="B252" s="136">
        <v>2014</v>
      </c>
      <c r="C252" s="159">
        <v>30</v>
      </c>
      <c r="D252" s="135" t="s">
        <v>60</v>
      </c>
      <c r="E252" s="137">
        <v>0.71001049000000005</v>
      </c>
      <c r="F252" s="138">
        <v>0.17401435000000001</v>
      </c>
      <c r="G252" s="137">
        <v>0.11597515999999999</v>
      </c>
      <c r="H252" s="160">
        <v>854</v>
      </c>
      <c r="I252" s="161">
        <v>24</v>
      </c>
    </row>
    <row r="253" spans="1:9" ht="16.95" customHeight="1" x14ac:dyDescent="0.3">
      <c r="A253" s="135" t="s">
        <v>147</v>
      </c>
      <c r="B253" s="136">
        <v>2014</v>
      </c>
      <c r="C253" s="159">
        <v>31</v>
      </c>
      <c r="D253" s="135" t="s">
        <v>61</v>
      </c>
      <c r="E253" s="137">
        <v>0.71455279000000005</v>
      </c>
      <c r="F253" s="138">
        <v>0.14866264000000001</v>
      </c>
      <c r="G253" s="137">
        <v>0.13678457999999999</v>
      </c>
      <c r="H253" s="160">
        <v>873</v>
      </c>
      <c r="I253" s="161">
        <v>6</v>
      </c>
    </row>
    <row r="254" spans="1:9" ht="16.95" customHeight="1" x14ac:dyDescent="0.3">
      <c r="A254" s="135" t="s">
        <v>147</v>
      </c>
      <c r="B254" s="136">
        <v>2014</v>
      </c>
      <c r="C254" s="159">
        <v>32</v>
      </c>
      <c r="D254" s="135" t="s">
        <v>102</v>
      </c>
      <c r="E254" s="137">
        <v>0.76067737999999996</v>
      </c>
      <c r="F254" s="138">
        <v>0.13860326000000001</v>
      </c>
      <c r="G254" s="137">
        <v>0.10071935999999999</v>
      </c>
      <c r="H254" s="160">
        <v>829</v>
      </c>
      <c r="I254" s="161">
        <v>48</v>
      </c>
    </row>
    <row r="255" spans="1:9" ht="34.950000000000003" customHeight="1" x14ac:dyDescent="0.3">
      <c r="A255" s="135" t="s">
        <v>161</v>
      </c>
      <c r="B255" s="136">
        <v>2014</v>
      </c>
      <c r="C255" s="159">
        <v>33</v>
      </c>
      <c r="D255" s="135" t="s">
        <v>162</v>
      </c>
      <c r="E255" s="137">
        <v>0.62416696000000005</v>
      </c>
      <c r="F255" s="138">
        <v>0.18695125000000001</v>
      </c>
      <c r="G255" s="137">
        <v>0.18888178999999999</v>
      </c>
      <c r="H255" s="160">
        <v>878</v>
      </c>
      <c r="I255" s="161" t="s">
        <v>149</v>
      </c>
    </row>
    <row r="256" spans="1:9" ht="34.950000000000003" customHeight="1" x14ac:dyDescent="0.3">
      <c r="A256" s="135" t="s">
        <v>161</v>
      </c>
      <c r="B256" s="136">
        <v>2014</v>
      </c>
      <c r="C256" s="159">
        <v>34</v>
      </c>
      <c r="D256" s="135" t="s">
        <v>163</v>
      </c>
      <c r="E256" s="137">
        <v>0.62766389</v>
      </c>
      <c r="F256" s="138">
        <v>0.18733241</v>
      </c>
      <c r="G256" s="137">
        <v>0.18500370999999999</v>
      </c>
      <c r="H256" s="160">
        <v>874</v>
      </c>
      <c r="I256" s="161" t="s">
        <v>149</v>
      </c>
    </row>
    <row r="257" spans="1:9" ht="34.950000000000003" customHeight="1" x14ac:dyDescent="0.3">
      <c r="A257" s="135" t="s">
        <v>161</v>
      </c>
      <c r="B257" s="136">
        <v>2014</v>
      </c>
      <c r="C257" s="159">
        <v>35</v>
      </c>
      <c r="D257" s="135" t="s">
        <v>164</v>
      </c>
      <c r="E257" s="137">
        <v>0.60290246999999997</v>
      </c>
      <c r="F257" s="138">
        <v>0.1959188</v>
      </c>
      <c r="G257" s="137">
        <v>0.20117873999999999</v>
      </c>
      <c r="H257" s="160">
        <v>875</v>
      </c>
      <c r="I257" s="161" t="s">
        <v>149</v>
      </c>
    </row>
    <row r="258" spans="1:9" ht="34.950000000000003" customHeight="1" x14ac:dyDescent="0.3">
      <c r="A258" s="135" t="s">
        <v>161</v>
      </c>
      <c r="B258" s="136">
        <v>2014</v>
      </c>
      <c r="C258" s="159">
        <v>36</v>
      </c>
      <c r="D258" s="135" t="s">
        <v>165</v>
      </c>
      <c r="E258" s="137">
        <v>0.73846462999999996</v>
      </c>
      <c r="F258" s="138">
        <v>0.127271</v>
      </c>
      <c r="G258" s="137">
        <v>0.13426436</v>
      </c>
      <c r="H258" s="160">
        <v>876</v>
      </c>
      <c r="I258" s="161" t="s">
        <v>149</v>
      </c>
    </row>
    <row r="259" spans="1:9" ht="34.950000000000003" customHeight="1" x14ac:dyDescent="0.3">
      <c r="A259" s="135" t="s">
        <v>161</v>
      </c>
      <c r="B259" s="136">
        <v>2014</v>
      </c>
      <c r="C259" s="159">
        <v>37</v>
      </c>
      <c r="D259" s="135" t="s">
        <v>65</v>
      </c>
      <c r="E259" s="137">
        <v>0.61982976999999995</v>
      </c>
      <c r="F259" s="138">
        <v>0.16235209</v>
      </c>
      <c r="G259" s="137">
        <v>0.21781813999999999</v>
      </c>
      <c r="H259" s="160">
        <v>879</v>
      </c>
      <c r="I259" s="161" t="s">
        <v>149</v>
      </c>
    </row>
    <row r="260" spans="1:9" ht="34.950000000000003" customHeight="1" x14ac:dyDescent="0.3">
      <c r="A260" s="135" t="s">
        <v>161</v>
      </c>
      <c r="B260" s="136">
        <v>2014</v>
      </c>
      <c r="C260" s="159">
        <v>38</v>
      </c>
      <c r="D260" s="135" t="s">
        <v>166</v>
      </c>
      <c r="E260" s="137">
        <v>0.71755616</v>
      </c>
      <c r="F260" s="138">
        <v>0.15357071999999999</v>
      </c>
      <c r="G260" s="137">
        <v>0.12887312000000001</v>
      </c>
      <c r="H260" s="160">
        <v>878</v>
      </c>
      <c r="I260" s="161" t="s">
        <v>149</v>
      </c>
    </row>
    <row r="261" spans="1:9" ht="16.95" customHeight="1" x14ac:dyDescent="0.3">
      <c r="A261" s="135" t="s">
        <v>147</v>
      </c>
      <c r="B261" s="136">
        <v>2013</v>
      </c>
      <c r="C261" s="159">
        <v>1</v>
      </c>
      <c r="D261" s="135" t="s">
        <v>148</v>
      </c>
      <c r="E261" s="137">
        <v>0.69700996999999998</v>
      </c>
      <c r="F261" s="138">
        <v>0.14486073999999999</v>
      </c>
      <c r="G261" s="137">
        <v>0.15812929000000001</v>
      </c>
      <c r="H261" s="160">
        <v>891</v>
      </c>
      <c r="I261" s="161" t="s">
        <v>149</v>
      </c>
    </row>
    <row r="262" spans="1:9" ht="16.95" customHeight="1" x14ac:dyDescent="0.3">
      <c r="A262" s="135" t="s">
        <v>147</v>
      </c>
      <c r="B262" s="136">
        <v>2013</v>
      </c>
      <c r="C262" s="159">
        <v>2</v>
      </c>
      <c r="D262" s="135" t="s">
        <v>18</v>
      </c>
      <c r="E262" s="137">
        <v>0.59005249999999998</v>
      </c>
      <c r="F262" s="138">
        <v>0.19327768000000001</v>
      </c>
      <c r="G262" s="137">
        <v>0.21666982000000001</v>
      </c>
      <c r="H262" s="160">
        <v>882</v>
      </c>
      <c r="I262" s="161" t="s">
        <v>149</v>
      </c>
    </row>
    <row r="263" spans="1:9" ht="16.95" customHeight="1" x14ac:dyDescent="0.3">
      <c r="A263" s="135" t="s">
        <v>147</v>
      </c>
      <c r="B263" s="136">
        <v>2013</v>
      </c>
      <c r="C263" s="159">
        <v>3</v>
      </c>
      <c r="D263" s="135" t="s">
        <v>20</v>
      </c>
      <c r="E263" s="137">
        <v>0.71466721</v>
      </c>
      <c r="F263" s="138">
        <v>0.16039254999999999</v>
      </c>
      <c r="G263" s="137">
        <v>0.12494023999999999</v>
      </c>
      <c r="H263" s="160">
        <v>884</v>
      </c>
      <c r="I263" s="161" t="s">
        <v>149</v>
      </c>
    </row>
    <row r="264" spans="1:9" ht="16.95" customHeight="1" x14ac:dyDescent="0.3">
      <c r="A264" s="135" t="s">
        <v>147</v>
      </c>
      <c r="B264" s="136">
        <v>2013</v>
      </c>
      <c r="C264" s="159">
        <v>4</v>
      </c>
      <c r="D264" s="135" t="s">
        <v>24</v>
      </c>
      <c r="E264" s="137">
        <v>0.81478682999999996</v>
      </c>
      <c r="F264" s="138">
        <v>9.4594839999999999E-2</v>
      </c>
      <c r="G264" s="137">
        <v>9.0618320000000002E-2</v>
      </c>
      <c r="H264" s="160">
        <v>884</v>
      </c>
      <c r="I264" s="161" t="s">
        <v>149</v>
      </c>
    </row>
    <row r="265" spans="1:9" ht="16.95" customHeight="1" x14ac:dyDescent="0.3">
      <c r="A265" s="135" t="s">
        <v>147</v>
      </c>
      <c r="B265" s="136">
        <v>2013</v>
      </c>
      <c r="C265" s="159">
        <v>5</v>
      </c>
      <c r="D265" s="135" t="s">
        <v>150</v>
      </c>
      <c r="E265" s="137">
        <v>0.74222087999999997</v>
      </c>
      <c r="F265" s="138">
        <v>0.10992625</v>
      </c>
      <c r="G265" s="137">
        <v>0.14785287</v>
      </c>
      <c r="H265" s="160">
        <v>882</v>
      </c>
      <c r="I265" s="161">
        <v>2</v>
      </c>
    </row>
    <row r="266" spans="1:9" ht="16.95" customHeight="1" x14ac:dyDescent="0.3">
      <c r="A266" s="135" t="s">
        <v>147</v>
      </c>
      <c r="B266" s="136">
        <v>2013</v>
      </c>
      <c r="C266" s="159">
        <v>6</v>
      </c>
      <c r="D266" s="135" t="s">
        <v>151</v>
      </c>
      <c r="E266" s="137">
        <v>0.62501589999999996</v>
      </c>
      <c r="F266" s="138">
        <v>0.15002204</v>
      </c>
      <c r="G266" s="137">
        <v>0.22496205999999999</v>
      </c>
      <c r="H266" s="160">
        <v>865</v>
      </c>
      <c r="I266" s="161">
        <v>7</v>
      </c>
    </row>
    <row r="267" spans="1:9" ht="16.95" customHeight="1" x14ac:dyDescent="0.3">
      <c r="A267" s="135" t="s">
        <v>147</v>
      </c>
      <c r="B267" s="136">
        <v>2013</v>
      </c>
      <c r="C267" s="159">
        <v>7</v>
      </c>
      <c r="D267" s="135" t="s">
        <v>189</v>
      </c>
      <c r="E267" s="137">
        <v>0.85455446000000002</v>
      </c>
      <c r="F267" s="138">
        <v>8.4656319999999993E-2</v>
      </c>
      <c r="G267" s="137">
        <v>6.0789219999999998E-2</v>
      </c>
      <c r="H267" s="160">
        <v>885</v>
      </c>
      <c r="I267" s="161">
        <v>2</v>
      </c>
    </row>
    <row r="268" spans="1:9" ht="16.95" customHeight="1" x14ac:dyDescent="0.3">
      <c r="A268" s="135" t="s">
        <v>147</v>
      </c>
      <c r="B268" s="136">
        <v>2013</v>
      </c>
      <c r="C268" s="159">
        <v>8</v>
      </c>
      <c r="D268" s="135" t="s">
        <v>153</v>
      </c>
      <c r="E268" s="137">
        <v>0.69267944000000004</v>
      </c>
      <c r="F268" s="138">
        <v>0.17771828000000001</v>
      </c>
      <c r="G268" s="137">
        <v>0.12960227999999999</v>
      </c>
      <c r="H268" s="160">
        <v>812</v>
      </c>
      <c r="I268" s="161">
        <v>73</v>
      </c>
    </row>
    <row r="269" spans="1:9" ht="16.95" customHeight="1" x14ac:dyDescent="0.3">
      <c r="A269" s="135" t="s">
        <v>147</v>
      </c>
      <c r="B269" s="136">
        <v>2013</v>
      </c>
      <c r="C269" s="159">
        <v>9</v>
      </c>
      <c r="D269" s="135" t="s">
        <v>154</v>
      </c>
      <c r="E269" s="137">
        <v>0.82505715000000002</v>
      </c>
      <c r="F269" s="138">
        <v>0.1048497</v>
      </c>
      <c r="G269" s="137">
        <v>7.0093150000000007E-2</v>
      </c>
      <c r="H269" s="160">
        <v>890</v>
      </c>
      <c r="I269" s="161" t="s">
        <v>149</v>
      </c>
    </row>
    <row r="270" spans="1:9" ht="16.95" customHeight="1" x14ac:dyDescent="0.3">
      <c r="A270" s="135" t="s">
        <v>147</v>
      </c>
      <c r="B270" s="136">
        <v>2013</v>
      </c>
      <c r="C270" s="159">
        <v>10</v>
      </c>
      <c r="D270" s="135" t="s">
        <v>42</v>
      </c>
      <c r="E270" s="137">
        <v>0.33942064999999999</v>
      </c>
      <c r="F270" s="138">
        <v>0.31701341</v>
      </c>
      <c r="G270" s="137">
        <v>0.34356594000000001</v>
      </c>
      <c r="H270" s="160">
        <v>777</v>
      </c>
      <c r="I270" s="161">
        <v>111</v>
      </c>
    </row>
    <row r="271" spans="1:9" ht="16.95" customHeight="1" x14ac:dyDescent="0.3">
      <c r="A271" s="135" t="s">
        <v>147</v>
      </c>
      <c r="B271" s="136">
        <v>2013</v>
      </c>
      <c r="C271" s="159">
        <v>12</v>
      </c>
      <c r="D271" s="135" t="s">
        <v>155</v>
      </c>
      <c r="E271" s="137">
        <v>0.37544949</v>
      </c>
      <c r="F271" s="138">
        <v>0.29666874999999998</v>
      </c>
      <c r="G271" s="137">
        <v>0.32788175000000003</v>
      </c>
      <c r="H271" s="160">
        <v>803</v>
      </c>
      <c r="I271" s="161">
        <v>84</v>
      </c>
    </row>
    <row r="272" spans="1:9" ht="34.950000000000003" customHeight="1" x14ac:dyDescent="0.3">
      <c r="A272" s="135" t="s">
        <v>147</v>
      </c>
      <c r="B272" s="136">
        <v>2013</v>
      </c>
      <c r="C272" s="159">
        <v>13</v>
      </c>
      <c r="D272" s="135" t="s">
        <v>190</v>
      </c>
      <c r="E272" s="137">
        <v>0.82080489999999995</v>
      </c>
      <c r="F272" s="138">
        <v>0.12140263</v>
      </c>
      <c r="G272" s="137">
        <v>5.7792459999999997E-2</v>
      </c>
      <c r="H272" s="160">
        <v>866</v>
      </c>
      <c r="I272" s="161">
        <v>13</v>
      </c>
    </row>
    <row r="273" spans="1:9" ht="16.95" customHeight="1" x14ac:dyDescent="0.3">
      <c r="A273" s="135" t="s">
        <v>147</v>
      </c>
      <c r="B273" s="136">
        <v>2013</v>
      </c>
      <c r="C273" s="159">
        <v>14</v>
      </c>
      <c r="D273" s="135" t="s">
        <v>45</v>
      </c>
      <c r="E273" s="137">
        <v>0.56990483000000003</v>
      </c>
      <c r="F273" s="138">
        <v>0.22972996000000001</v>
      </c>
      <c r="G273" s="137">
        <v>0.20036520999999999</v>
      </c>
      <c r="H273" s="160">
        <v>847</v>
      </c>
      <c r="I273" s="161">
        <v>28</v>
      </c>
    </row>
    <row r="274" spans="1:9" ht="16.95" customHeight="1" x14ac:dyDescent="0.3">
      <c r="A274" s="135" t="s">
        <v>147</v>
      </c>
      <c r="B274" s="136">
        <v>2013</v>
      </c>
      <c r="C274" s="159">
        <v>15</v>
      </c>
      <c r="D274" s="135" t="s">
        <v>46</v>
      </c>
      <c r="E274" s="137">
        <v>0.88850680999999998</v>
      </c>
      <c r="F274" s="138">
        <v>7.9215690000000005E-2</v>
      </c>
      <c r="G274" s="137">
        <v>3.2277500000000001E-2</v>
      </c>
      <c r="H274" s="160">
        <v>858</v>
      </c>
      <c r="I274" s="161">
        <v>21</v>
      </c>
    </row>
    <row r="275" spans="1:9" ht="16.95" customHeight="1" x14ac:dyDescent="0.3">
      <c r="A275" s="135" t="s">
        <v>147</v>
      </c>
      <c r="B275" s="136">
        <v>2013</v>
      </c>
      <c r="C275" s="159">
        <v>16</v>
      </c>
      <c r="D275" s="135" t="s">
        <v>47</v>
      </c>
      <c r="E275" s="137">
        <v>0.84821400000000002</v>
      </c>
      <c r="F275" s="138">
        <v>0.11825682999999999</v>
      </c>
      <c r="G275" s="137">
        <v>3.3529169999999997E-2</v>
      </c>
      <c r="H275" s="160">
        <v>859</v>
      </c>
      <c r="I275" s="161">
        <v>22</v>
      </c>
    </row>
    <row r="276" spans="1:9" ht="16.95" customHeight="1" x14ac:dyDescent="0.3">
      <c r="A276" s="135" t="s">
        <v>147</v>
      </c>
      <c r="B276" s="136">
        <v>2013</v>
      </c>
      <c r="C276" s="159">
        <v>17</v>
      </c>
      <c r="D276" s="135" t="s">
        <v>157</v>
      </c>
      <c r="E276" s="137">
        <v>0.78116439999999998</v>
      </c>
      <c r="F276" s="138">
        <v>0.14260297</v>
      </c>
      <c r="G276" s="137">
        <v>7.6232629999999996E-2</v>
      </c>
      <c r="H276" s="160">
        <v>881</v>
      </c>
      <c r="I276" s="161" t="s">
        <v>149</v>
      </c>
    </row>
    <row r="277" spans="1:9" ht="16.95" customHeight="1" x14ac:dyDescent="0.3">
      <c r="A277" s="135" t="s">
        <v>147</v>
      </c>
      <c r="B277" s="136">
        <v>2013</v>
      </c>
      <c r="C277" s="159">
        <v>18</v>
      </c>
      <c r="D277" s="135" t="s">
        <v>158</v>
      </c>
      <c r="E277" s="137">
        <v>0.51922544000000004</v>
      </c>
      <c r="F277" s="138">
        <v>0.27232686</v>
      </c>
      <c r="G277" s="137">
        <v>0.20844770000000001</v>
      </c>
      <c r="H277" s="160">
        <v>789</v>
      </c>
      <c r="I277" s="161">
        <v>93</v>
      </c>
    </row>
    <row r="278" spans="1:9" ht="16.95" customHeight="1" x14ac:dyDescent="0.3">
      <c r="A278" s="135" t="s">
        <v>147</v>
      </c>
      <c r="B278" s="136">
        <v>2013</v>
      </c>
      <c r="C278" s="159">
        <v>19</v>
      </c>
      <c r="D278" s="135" t="s">
        <v>50</v>
      </c>
      <c r="E278" s="137">
        <v>0.88147096000000003</v>
      </c>
      <c r="F278" s="138">
        <v>6.7312189999999994E-2</v>
      </c>
      <c r="G278" s="137">
        <v>5.1216850000000001E-2</v>
      </c>
      <c r="H278" s="160">
        <v>879</v>
      </c>
      <c r="I278" s="161">
        <v>2</v>
      </c>
    </row>
    <row r="279" spans="1:9" ht="16.95" customHeight="1" x14ac:dyDescent="0.3">
      <c r="A279" s="135" t="s">
        <v>147</v>
      </c>
      <c r="B279" s="136">
        <v>2013</v>
      </c>
      <c r="C279" s="159">
        <v>20</v>
      </c>
      <c r="D279" s="135" t="s">
        <v>51</v>
      </c>
      <c r="E279" s="137">
        <v>0.70639394</v>
      </c>
      <c r="F279" s="138">
        <v>0.230574</v>
      </c>
      <c r="G279" s="137">
        <v>6.3032069999999996E-2</v>
      </c>
      <c r="H279" s="160">
        <v>757</v>
      </c>
      <c r="I279" s="161">
        <v>123</v>
      </c>
    </row>
    <row r="280" spans="1:9" ht="16.95" customHeight="1" x14ac:dyDescent="0.3">
      <c r="A280" s="135" t="s">
        <v>147</v>
      </c>
      <c r="B280" s="136">
        <v>2013</v>
      </c>
      <c r="C280" s="159">
        <v>21</v>
      </c>
      <c r="D280" s="135" t="s">
        <v>52</v>
      </c>
      <c r="E280" s="137">
        <v>0.74360205999999995</v>
      </c>
      <c r="F280" s="138">
        <v>0.14440399000000001</v>
      </c>
      <c r="G280" s="137">
        <v>0.11199396</v>
      </c>
      <c r="H280" s="160">
        <v>865</v>
      </c>
      <c r="I280" s="161">
        <v>16</v>
      </c>
    </row>
    <row r="281" spans="1:9" ht="16.95" customHeight="1" x14ac:dyDescent="0.3">
      <c r="A281" s="135" t="s">
        <v>147</v>
      </c>
      <c r="B281" s="136">
        <v>2013</v>
      </c>
      <c r="C281" s="159">
        <v>22</v>
      </c>
      <c r="D281" s="135" t="s">
        <v>53</v>
      </c>
      <c r="E281" s="137">
        <v>0.83092982000000004</v>
      </c>
      <c r="F281" s="138">
        <v>8.7051139999999999E-2</v>
      </c>
      <c r="G281" s="137">
        <v>8.2019030000000007E-2</v>
      </c>
      <c r="H281" s="160">
        <v>875</v>
      </c>
      <c r="I281" s="161" t="s">
        <v>149</v>
      </c>
    </row>
    <row r="282" spans="1:9" ht="16.95" customHeight="1" x14ac:dyDescent="0.3">
      <c r="A282" s="135" t="s">
        <v>147</v>
      </c>
      <c r="B282" s="136">
        <v>2013</v>
      </c>
      <c r="C282" s="159">
        <v>23</v>
      </c>
      <c r="D282" s="135" t="s">
        <v>54</v>
      </c>
      <c r="E282" s="137">
        <v>0.86655515999999999</v>
      </c>
      <c r="F282" s="138">
        <v>6.9651069999999995E-2</v>
      </c>
      <c r="G282" s="137">
        <v>6.379377E-2</v>
      </c>
      <c r="H282" s="160">
        <v>878</v>
      </c>
      <c r="I282" s="161" t="s">
        <v>149</v>
      </c>
    </row>
    <row r="283" spans="1:9" ht="16.95" customHeight="1" x14ac:dyDescent="0.3">
      <c r="A283" s="135" t="s">
        <v>147</v>
      </c>
      <c r="B283" s="136">
        <v>2013</v>
      </c>
      <c r="C283" s="159">
        <v>24</v>
      </c>
      <c r="D283" s="135" t="s">
        <v>55</v>
      </c>
      <c r="E283" s="137">
        <v>0.75883524000000002</v>
      </c>
      <c r="F283" s="138">
        <v>0.13013832</v>
      </c>
      <c r="G283" s="137">
        <v>0.11102644</v>
      </c>
      <c r="H283" s="160">
        <v>877</v>
      </c>
      <c r="I283" s="161" t="s">
        <v>149</v>
      </c>
    </row>
    <row r="284" spans="1:9" ht="16.95" customHeight="1" x14ac:dyDescent="0.3">
      <c r="A284" s="135" t="s">
        <v>159</v>
      </c>
      <c r="B284" s="136">
        <v>2013</v>
      </c>
      <c r="C284" s="159">
        <v>25</v>
      </c>
      <c r="D284" s="135" t="s">
        <v>56</v>
      </c>
      <c r="E284" s="137">
        <v>0.78322307000000002</v>
      </c>
      <c r="F284" s="138">
        <v>0.13882742000000001</v>
      </c>
      <c r="G284" s="137">
        <v>7.794951E-2</v>
      </c>
      <c r="H284" s="160">
        <v>876</v>
      </c>
      <c r="I284" s="161" t="s">
        <v>149</v>
      </c>
    </row>
    <row r="285" spans="1:9" ht="34.950000000000003" customHeight="1" x14ac:dyDescent="0.3">
      <c r="A285" s="135" t="s">
        <v>147</v>
      </c>
      <c r="B285" s="136">
        <v>2013</v>
      </c>
      <c r="C285" s="159">
        <v>26</v>
      </c>
      <c r="D285" s="135" t="s">
        <v>57</v>
      </c>
      <c r="E285" s="137">
        <v>0.50829736000000003</v>
      </c>
      <c r="F285" s="138">
        <v>0.25329748000000002</v>
      </c>
      <c r="G285" s="137">
        <v>0.23840517</v>
      </c>
      <c r="H285" s="160">
        <v>860</v>
      </c>
      <c r="I285" s="161">
        <v>13</v>
      </c>
    </row>
    <row r="286" spans="1:9" ht="16.95" customHeight="1" x14ac:dyDescent="0.3">
      <c r="A286" s="135" t="s">
        <v>147</v>
      </c>
      <c r="B286" s="136">
        <v>2013</v>
      </c>
      <c r="C286" s="159">
        <v>27</v>
      </c>
      <c r="D286" s="135" t="s">
        <v>58</v>
      </c>
      <c r="E286" s="137">
        <v>0.72171121999999999</v>
      </c>
      <c r="F286" s="138">
        <v>0.17172340999999999</v>
      </c>
      <c r="G286" s="137">
        <v>0.10656537000000001</v>
      </c>
      <c r="H286" s="160">
        <v>835</v>
      </c>
      <c r="I286" s="161">
        <v>36</v>
      </c>
    </row>
    <row r="287" spans="1:9" ht="16.95" customHeight="1" x14ac:dyDescent="0.3">
      <c r="A287" s="135" t="s">
        <v>147</v>
      </c>
      <c r="B287" s="136">
        <v>2013</v>
      </c>
      <c r="C287" s="159">
        <v>28</v>
      </c>
      <c r="D287" s="135" t="s">
        <v>191</v>
      </c>
      <c r="E287" s="137">
        <v>0.65599549999999995</v>
      </c>
      <c r="F287" s="138">
        <v>0.19077951000000001</v>
      </c>
      <c r="G287" s="137">
        <v>0.15322499000000001</v>
      </c>
      <c r="H287" s="160">
        <v>863</v>
      </c>
      <c r="I287" s="161">
        <v>12</v>
      </c>
    </row>
    <row r="288" spans="1:9" ht="34.950000000000003" customHeight="1" x14ac:dyDescent="0.3">
      <c r="A288" s="135" t="s">
        <v>147</v>
      </c>
      <c r="B288" s="136">
        <v>2013</v>
      </c>
      <c r="C288" s="159">
        <v>29</v>
      </c>
      <c r="D288" s="135" t="s">
        <v>100</v>
      </c>
      <c r="E288" s="137">
        <v>0.62606088000000004</v>
      </c>
      <c r="F288" s="138">
        <v>0.18858317999999999</v>
      </c>
      <c r="G288" s="137">
        <v>0.18535594999999999</v>
      </c>
      <c r="H288" s="160">
        <v>850</v>
      </c>
      <c r="I288" s="161">
        <v>25</v>
      </c>
    </row>
    <row r="289" spans="1:9" ht="34.950000000000003" customHeight="1" x14ac:dyDescent="0.3">
      <c r="A289" s="135" t="s">
        <v>159</v>
      </c>
      <c r="B289" s="136">
        <v>2013</v>
      </c>
      <c r="C289" s="159">
        <v>30</v>
      </c>
      <c r="D289" s="135" t="s">
        <v>60</v>
      </c>
      <c r="E289" s="137">
        <v>0.73656219999999994</v>
      </c>
      <c r="F289" s="138">
        <v>0.15833738999999999</v>
      </c>
      <c r="G289" s="137">
        <v>0.10510042</v>
      </c>
      <c r="H289" s="160">
        <v>840</v>
      </c>
      <c r="I289" s="161">
        <v>26</v>
      </c>
    </row>
    <row r="290" spans="1:9" ht="16.95" customHeight="1" x14ac:dyDescent="0.3">
      <c r="A290" s="135" t="s">
        <v>147</v>
      </c>
      <c r="B290" s="136">
        <v>2013</v>
      </c>
      <c r="C290" s="159">
        <v>31</v>
      </c>
      <c r="D290" s="135" t="s">
        <v>61</v>
      </c>
      <c r="E290" s="137">
        <v>0.69755805999999998</v>
      </c>
      <c r="F290" s="138">
        <v>0.18456473000000001</v>
      </c>
      <c r="G290" s="137">
        <v>0.1178772</v>
      </c>
      <c r="H290" s="160">
        <v>865</v>
      </c>
      <c r="I290" s="161">
        <v>2</v>
      </c>
    </row>
    <row r="291" spans="1:9" ht="16.95" customHeight="1" x14ac:dyDescent="0.3">
      <c r="A291" s="135" t="s">
        <v>147</v>
      </c>
      <c r="B291" s="136">
        <v>2013</v>
      </c>
      <c r="C291" s="159">
        <v>32</v>
      </c>
      <c r="D291" s="135" t="s">
        <v>102</v>
      </c>
      <c r="E291" s="137">
        <v>0.72255340999999995</v>
      </c>
      <c r="F291" s="138">
        <v>0.18702366000000001</v>
      </c>
      <c r="G291" s="137">
        <v>9.0422929999999999E-2</v>
      </c>
      <c r="H291" s="160">
        <v>823</v>
      </c>
      <c r="I291" s="161">
        <v>48</v>
      </c>
    </row>
    <row r="292" spans="1:9" ht="34.950000000000003" customHeight="1" x14ac:dyDescent="0.3">
      <c r="A292" s="135" t="s">
        <v>161</v>
      </c>
      <c r="B292" s="136">
        <v>2013</v>
      </c>
      <c r="C292" s="159">
        <v>33</v>
      </c>
      <c r="D292" s="135" t="s">
        <v>162</v>
      </c>
      <c r="E292" s="137">
        <v>0.60456136999999999</v>
      </c>
      <c r="F292" s="138">
        <v>0.19824417</v>
      </c>
      <c r="G292" s="137">
        <v>0.19719445999999999</v>
      </c>
      <c r="H292" s="160">
        <v>869</v>
      </c>
      <c r="I292" s="161" t="s">
        <v>149</v>
      </c>
    </row>
    <row r="293" spans="1:9" ht="34.950000000000003" customHeight="1" x14ac:dyDescent="0.3">
      <c r="A293" s="135" t="s">
        <v>161</v>
      </c>
      <c r="B293" s="136">
        <v>2013</v>
      </c>
      <c r="C293" s="159">
        <v>34</v>
      </c>
      <c r="D293" s="135" t="s">
        <v>163</v>
      </c>
      <c r="E293" s="137">
        <v>0.55173050000000001</v>
      </c>
      <c r="F293" s="138">
        <v>0.22008502999999999</v>
      </c>
      <c r="G293" s="137">
        <v>0.22818447</v>
      </c>
      <c r="H293" s="160">
        <v>865</v>
      </c>
      <c r="I293" s="161" t="s">
        <v>149</v>
      </c>
    </row>
    <row r="294" spans="1:9" ht="34.950000000000003" customHeight="1" x14ac:dyDescent="0.3">
      <c r="A294" s="135" t="s">
        <v>161</v>
      </c>
      <c r="B294" s="136">
        <v>2013</v>
      </c>
      <c r="C294" s="159">
        <v>35</v>
      </c>
      <c r="D294" s="135" t="s">
        <v>164</v>
      </c>
      <c r="E294" s="137">
        <v>0.54992812000000002</v>
      </c>
      <c r="F294" s="138">
        <v>0.22199962000000001</v>
      </c>
      <c r="G294" s="137">
        <v>0.22807226</v>
      </c>
      <c r="H294" s="160">
        <v>863</v>
      </c>
      <c r="I294" s="161" t="s">
        <v>149</v>
      </c>
    </row>
    <row r="295" spans="1:9" ht="34.950000000000003" customHeight="1" x14ac:dyDescent="0.3">
      <c r="A295" s="135" t="s">
        <v>161</v>
      </c>
      <c r="B295" s="136">
        <v>2013</v>
      </c>
      <c r="C295" s="159">
        <v>36</v>
      </c>
      <c r="D295" s="135" t="s">
        <v>165</v>
      </c>
      <c r="E295" s="137">
        <v>0.71889135999999998</v>
      </c>
      <c r="F295" s="138">
        <v>0.15131539999999999</v>
      </c>
      <c r="G295" s="137">
        <v>0.12979324</v>
      </c>
      <c r="H295" s="160">
        <v>864</v>
      </c>
      <c r="I295" s="161" t="s">
        <v>149</v>
      </c>
    </row>
    <row r="296" spans="1:9" ht="34.950000000000003" customHeight="1" x14ac:dyDescent="0.3">
      <c r="A296" s="135" t="s">
        <v>161</v>
      </c>
      <c r="B296" s="136">
        <v>2013</v>
      </c>
      <c r="C296" s="159">
        <v>37</v>
      </c>
      <c r="D296" s="135" t="s">
        <v>65</v>
      </c>
      <c r="E296" s="137">
        <v>0.58561012999999995</v>
      </c>
      <c r="F296" s="138">
        <v>0.1746152</v>
      </c>
      <c r="G296" s="137">
        <v>0.23977467</v>
      </c>
      <c r="H296" s="160">
        <v>864</v>
      </c>
      <c r="I296" s="161" t="s">
        <v>149</v>
      </c>
    </row>
    <row r="297" spans="1:9" ht="34.950000000000003" customHeight="1" x14ac:dyDescent="0.3">
      <c r="A297" s="135" t="s">
        <v>161</v>
      </c>
      <c r="B297" s="136">
        <v>2013</v>
      </c>
      <c r="C297" s="159">
        <v>38</v>
      </c>
      <c r="D297" s="135" t="s">
        <v>166</v>
      </c>
      <c r="E297" s="137">
        <v>0.70451078</v>
      </c>
      <c r="F297" s="138">
        <v>0.17758104999999999</v>
      </c>
      <c r="G297" s="137">
        <v>0.11790817000000001</v>
      </c>
      <c r="H297" s="160">
        <v>866</v>
      </c>
      <c r="I297" s="161" t="s">
        <v>149</v>
      </c>
    </row>
    <row r="299" spans="1:9" ht="16.2" customHeight="1" x14ac:dyDescent="0.3">
      <c r="A299" s="145" t="s">
        <v>167</v>
      </c>
    </row>
    <row r="300" spans="1:9" ht="16.2" customHeight="1" x14ac:dyDescent="0.3">
      <c r="A300" s="145" t="s">
        <v>168</v>
      </c>
    </row>
    <row r="301" spans="1:9" ht="16.2" customHeight="1" x14ac:dyDescent="0.3">
      <c r="A301" s="145" t="s">
        <v>192</v>
      </c>
    </row>
    <row r="302" spans="1:9" ht="16.2" customHeight="1" x14ac:dyDescent="0.3">
      <c r="A302" s="145" t="s">
        <v>170</v>
      </c>
    </row>
    <row r="303" spans="1:9" ht="16.2" customHeight="1" x14ac:dyDescent="0.3">
      <c r="A303" s="145" t="s">
        <v>187</v>
      </c>
    </row>
    <row r="304" spans="1:9" ht="16.2" customHeight="1" x14ac:dyDescent="0.3">
      <c r="A304" s="145" t="s">
        <v>172</v>
      </c>
    </row>
  </sheetData>
  <pageMargins left="0.05" right="0.05" top="0.5" bottom="0.5" header="0" footer="0"/>
  <pageSetup orientation="portrait" horizontalDpi="300" verticalDpi="300"/>
  <headerFooter>
    <oddHeader>Core Q1-10, 12-38 Trend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52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3" width="14.6640625" style="134" bestFit="1" customWidth="1"/>
    <col min="4" max="16384" width="11.5546875" style="134"/>
  </cols>
  <sheetData>
    <row r="1" spans="1:3" ht="22.2" customHeight="1" x14ac:dyDescent="0.35">
      <c r="A1" s="162" t="s">
        <v>193</v>
      </c>
      <c r="B1" s="163"/>
      <c r="C1" s="163"/>
    </row>
    <row r="2" spans="1:3" ht="13.95" customHeight="1" x14ac:dyDescent="0.2">
      <c r="A2" s="163"/>
      <c r="B2" s="163"/>
      <c r="C2" s="163"/>
    </row>
    <row r="3" spans="1:3" ht="48" customHeight="1" x14ac:dyDescent="0.3">
      <c r="A3" s="214" t="s">
        <v>194</v>
      </c>
      <c r="B3" s="214"/>
      <c r="C3" s="214"/>
    </row>
    <row r="4" spans="1:3" ht="13.95" customHeight="1" x14ac:dyDescent="0.2">
      <c r="A4" s="163"/>
      <c r="B4" s="163"/>
      <c r="C4" s="163"/>
    </row>
    <row r="5" spans="1:3" ht="48" customHeight="1" x14ac:dyDescent="0.3">
      <c r="A5" s="213" t="s">
        <v>195</v>
      </c>
      <c r="B5" s="213"/>
      <c r="C5" s="213"/>
    </row>
    <row r="6" spans="1:3" ht="16.95" customHeight="1" x14ac:dyDescent="0.2">
      <c r="A6" s="163"/>
      <c r="B6" s="215">
        <v>2020</v>
      </c>
      <c r="C6" s="215"/>
    </row>
    <row r="7" spans="1:3" ht="16.95" customHeight="1" x14ac:dyDescent="0.3">
      <c r="A7" s="163"/>
      <c r="B7" s="164" t="s">
        <v>174</v>
      </c>
      <c r="C7" s="165" t="s">
        <v>175</v>
      </c>
    </row>
    <row r="8" spans="1:3" ht="16.95" customHeight="1" x14ac:dyDescent="0.3">
      <c r="A8" s="148" t="s">
        <v>196</v>
      </c>
      <c r="B8" s="166">
        <v>27</v>
      </c>
      <c r="C8" s="167">
        <v>2.4345729999999999E-2</v>
      </c>
    </row>
    <row r="9" spans="1:3" ht="16.95" customHeight="1" x14ac:dyDescent="0.3">
      <c r="A9" s="148" t="s">
        <v>197</v>
      </c>
      <c r="B9" s="166">
        <v>6</v>
      </c>
      <c r="C9" s="167">
        <v>5.5158899999999999E-3</v>
      </c>
    </row>
    <row r="10" spans="1:3" ht="16.95" customHeight="1" x14ac:dyDescent="0.3">
      <c r="A10" s="148" t="s">
        <v>198</v>
      </c>
      <c r="B10" s="166">
        <v>0</v>
      </c>
      <c r="C10" s="167">
        <v>0</v>
      </c>
    </row>
    <row r="11" spans="1:3" ht="16.95" customHeight="1" x14ac:dyDescent="0.3">
      <c r="A11" s="148" t="s">
        <v>199</v>
      </c>
      <c r="B11" s="166">
        <v>0</v>
      </c>
      <c r="C11" s="167">
        <v>0</v>
      </c>
    </row>
    <row r="12" spans="1:3" ht="16.95" customHeight="1" x14ac:dyDescent="0.3">
      <c r="A12" s="148" t="s">
        <v>200</v>
      </c>
      <c r="B12" s="166">
        <v>145</v>
      </c>
      <c r="C12" s="167">
        <v>0.12505674</v>
      </c>
    </row>
    <row r="13" spans="1:3" ht="31.95" customHeight="1" x14ac:dyDescent="0.3">
      <c r="A13" s="168" t="s">
        <v>201</v>
      </c>
      <c r="B13" s="169">
        <v>958</v>
      </c>
      <c r="C13" s="170">
        <v>0.84508165000000002</v>
      </c>
    </row>
    <row r="14" spans="1:3" ht="16.95" customHeight="1" x14ac:dyDescent="0.3">
      <c r="A14" s="171" t="s">
        <v>185</v>
      </c>
      <c r="B14" s="157">
        <v>1136</v>
      </c>
      <c r="C14" s="172">
        <v>1</v>
      </c>
    </row>
    <row r="16" spans="1:3" ht="13.95" customHeight="1" x14ac:dyDescent="0.2">
      <c r="A16" s="163"/>
      <c r="B16" s="163"/>
      <c r="C16" s="163"/>
    </row>
    <row r="17" spans="1:3" ht="48" customHeight="1" x14ac:dyDescent="0.3">
      <c r="A17" s="213" t="s">
        <v>202</v>
      </c>
      <c r="B17" s="213"/>
      <c r="C17" s="213"/>
    </row>
    <row r="18" spans="1:3" ht="16.95" customHeight="1" x14ac:dyDescent="0.2">
      <c r="A18" s="163"/>
      <c r="B18" s="215">
        <v>2020</v>
      </c>
      <c r="C18" s="215"/>
    </row>
    <row r="19" spans="1:3" ht="16.95" customHeight="1" x14ac:dyDescent="0.3">
      <c r="A19" s="163"/>
      <c r="B19" s="164" t="s">
        <v>174</v>
      </c>
      <c r="C19" s="165" t="s">
        <v>175</v>
      </c>
    </row>
    <row r="20" spans="1:3" ht="34.950000000000003" customHeight="1" x14ac:dyDescent="0.3">
      <c r="A20" s="148" t="s">
        <v>203</v>
      </c>
      <c r="B20" s="166">
        <v>16</v>
      </c>
      <c r="C20" s="167">
        <v>1.442832E-2</v>
      </c>
    </row>
    <row r="21" spans="1:3" ht="16.95" customHeight="1" x14ac:dyDescent="0.3">
      <c r="A21" s="148" t="s">
        <v>204</v>
      </c>
      <c r="B21" s="166">
        <v>361</v>
      </c>
      <c r="C21" s="167">
        <v>0.31845961</v>
      </c>
    </row>
    <row r="22" spans="1:3" ht="16.95" customHeight="1" x14ac:dyDescent="0.3">
      <c r="A22" s="148" t="s">
        <v>205</v>
      </c>
      <c r="B22" s="166">
        <v>285</v>
      </c>
      <c r="C22" s="167">
        <v>0.25189465999999999</v>
      </c>
    </row>
    <row r="23" spans="1:3" ht="16.95" customHeight="1" x14ac:dyDescent="0.3">
      <c r="A23" s="148" t="s">
        <v>206</v>
      </c>
      <c r="B23" s="166">
        <v>29</v>
      </c>
      <c r="C23" s="167">
        <v>2.4278149999999998E-2</v>
      </c>
    </row>
    <row r="24" spans="1:3" ht="16.95" customHeight="1" x14ac:dyDescent="0.3">
      <c r="A24" s="148" t="s">
        <v>207</v>
      </c>
      <c r="B24" s="166">
        <v>209</v>
      </c>
      <c r="C24" s="167">
        <v>0.18053595</v>
      </c>
    </row>
    <row r="25" spans="1:3" ht="16.95" customHeight="1" x14ac:dyDescent="0.3">
      <c r="A25" s="148" t="s">
        <v>208</v>
      </c>
      <c r="B25" s="166">
        <v>31</v>
      </c>
      <c r="C25" s="167">
        <v>2.7119020000000001E-2</v>
      </c>
    </row>
    <row r="26" spans="1:3" ht="16.95" customHeight="1" x14ac:dyDescent="0.3">
      <c r="A26" s="148" t="s">
        <v>209</v>
      </c>
      <c r="B26" s="166">
        <v>1</v>
      </c>
      <c r="C26" s="167">
        <v>7.7368000000000001E-4</v>
      </c>
    </row>
    <row r="27" spans="1:3" ht="16.95" customHeight="1" x14ac:dyDescent="0.3">
      <c r="A27" s="168" t="s">
        <v>210</v>
      </c>
      <c r="B27" s="169">
        <v>666</v>
      </c>
      <c r="C27" s="170">
        <v>0.59039706000000003</v>
      </c>
    </row>
    <row r="28" spans="1:3" ht="31.95" customHeight="1" x14ac:dyDescent="0.3">
      <c r="A28" s="171" t="s">
        <v>211</v>
      </c>
      <c r="B28" s="157">
        <v>1131</v>
      </c>
      <c r="C28" s="155" t="s">
        <v>184</v>
      </c>
    </row>
    <row r="30" spans="1:3" ht="13.95" customHeight="1" x14ac:dyDescent="0.2">
      <c r="A30" s="163"/>
      <c r="B30" s="163"/>
      <c r="C30" s="163"/>
    </row>
    <row r="31" spans="1:3" ht="61.95" customHeight="1" x14ac:dyDescent="0.3">
      <c r="A31" s="213" t="s">
        <v>212</v>
      </c>
      <c r="B31" s="213"/>
      <c r="C31" s="213"/>
    </row>
    <row r="32" spans="1:3" ht="16.95" customHeight="1" x14ac:dyDescent="0.2">
      <c r="A32" s="163"/>
      <c r="B32" s="215">
        <v>2020</v>
      </c>
      <c r="C32" s="215"/>
    </row>
    <row r="33" spans="1:3" ht="16.95" customHeight="1" x14ac:dyDescent="0.3">
      <c r="A33" s="163"/>
      <c r="B33" s="164" t="s">
        <v>174</v>
      </c>
      <c r="C33" s="165" t="s">
        <v>175</v>
      </c>
    </row>
    <row r="34" spans="1:3" ht="16.95" customHeight="1" x14ac:dyDescent="0.3">
      <c r="A34" s="148" t="s">
        <v>196</v>
      </c>
      <c r="B34" s="166">
        <v>11</v>
      </c>
      <c r="C34" s="167">
        <v>2.401321E-2</v>
      </c>
    </row>
    <row r="35" spans="1:3" ht="16.95" customHeight="1" x14ac:dyDescent="0.3">
      <c r="A35" s="148" t="s">
        <v>197</v>
      </c>
      <c r="B35" s="166">
        <v>7</v>
      </c>
      <c r="C35" s="167">
        <v>1.5720789999999998E-2</v>
      </c>
    </row>
    <row r="36" spans="1:3" ht="16.95" customHeight="1" x14ac:dyDescent="0.3">
      <c r="A36" s="148" t="s">
        <v>198</v>
      </c>
      <c r="B36" s="166">
        <v>3</v>
      </c>
      <c r="C36" s="167">
        <v>7.1163800000000003E-3</v>
      </c>
    </row>
    <row r="37" spans="1:3" ht="16.95" customHeight="1" x14ac:dyDescent="0.3">
      <c r="A37" s="148" t="s">
        <v>199</v>
      </c>
      <c r="B37" s="166">
        <v>18</v>
      </c>
      <c r="C37" s="167">
        <v>3.71924E-2</v>
      </c>
    </row>
    <row r="38" spans="1:3" ht="16.95" customHeight="1" x14ac:dyDescent="0.3">
      <c r="A38" s="168" t="s">
        <v>200</v>
      </c>
      <c r="B38" s="169">
        <v>423</v>
      </c>
      <c r="C38" s="170">
        <v>0.91595722000000002</v>
      </c>
    </row>
    <row r="39" spans="1:3" ht="16.95" customHeight="1" x14ac:dyDescent="0.3">
      <c r="A39" s="171" t="s">
        <v>185</v>
      </c>
      <c r="B39" s="157">
        <v>462</v>
      </c>
      <c r="C39" s="172">
        <v>1</v>
      </c>
    </row>
    <row r="41" spans="1:3" ht="13.95" customHeight="1" x14ac:dyDescent="0.2">
      <c r="A41" s="163"/>
      <c r="B41" s="163"/>
      <c r="C41" s="163"/>
    </row>
    <row r="42" spans="1:3" ht="48" customHeight="1" x14ac:dyDescent="0.3">
      <c r="A42" s="213" t="s">
        <v>213</v>
      </c>
      <c r="B42" s="213"/>
      <c r="C42" s="213"/>
    </row>
    <row r="43" spans="1:3" ht="16.95" customHeight="1" x14ac:dyDescent="0.2">
      <c r="A43" s="163"/>
      <c r="B43" s="215">
        <v>2020</v>
      </c>
      <c r="C43" s="215"/>
    </row>
    <row r="44" spans="1:3" ht="16.95" customHeight="1" x14ac:dyDescent="0.3">
      <c r="A44" s="163"/>
      <c r="B44" s="164" t="s">
        <v>174</v>
      </c>
      <c r="C44" s="165" t="s">
        <v>175</v>
      </c>
    </row>
    <row r="45" spans="1:3" ht="16.95" customHeight="1" x14ac:dyDescent="0.3">
      <c r="A45" s="148" t="s">
        <v>214</v>
      </c>
      <c r="B45" s="166">
        <v>64</v>
      </c>
      <c r="C45" s="167">
        <v>5.5744700000000001E-2</v>
      </c>
    </row>
    <row r="46" spans="1:3" ht="16.95" customHeight="1" x14ac:dyDescent="0.3">
      <c r="A46" s="148" t="s">
        <v>215</v>
      </c>
      <c r="B46" s="166">
        <v>28</v>
      </c>
      <c r="C46" s="167">
        <v>2.4660890000000001E-2</v>
      </c>
    </row>
    <row r="47" spans="1:3" ht="16.95" customHeight="1" x14ac:dyDescent="0.3">
      <c r="A47" s="168" t="s">
        <v>216</v>
      </c>
      <c r="B47" s="169">
        <v>1048</v>
      </c>
      <c r="C47" s="170">
        <v>0.91959440999999997</v>
      </c>
    </row>
    <row r="48" spans="1:3" ht="16.95" customHeight="1" x14ac:dyDescent="0.3">
      <c r="A48" s="171" t="s">
        <v>185</v>
      </c>
      <c r="B48" s="157">
        <v>1140</v>
      </c>
      <c r="C48" s="172">
        <v>1</v>
      </c>
    </row>
    <row r="50" spans="1:3" ht="13.95" customHeight="1" x14ac:dyDescent="0.2">
      <c r="A50" s="163"/>
      <c r="B50" s="163"/>
      <c r="C50" s="163"/>
    </row>
    <row r="51" spans="1:3" ht="16.2" customHeight="1" x14ac:dyDescent="0.3">
      <c r="A51" s="216" t="s">
        <v>217</v>
      </c>
      <c r="B51" s="216"/>
      <c r="C51" s="216"/>
    </row>
    <row r="52" spans="1:3" ht="16.2" customHeight="1" x14ac:dyDescent="0.3">
      <c r="A52" s="216" t="s">
        <v>218</v>
      </c>
      <c r="B52" s="216"/>
      <c r="C52" s="216"/>
    </row>
  </sheetData>
  <mergeCells count="11">
    <mergeCell ref="B32:C32"/>
    <mergeCell ref="A42:C42"/>
    <mergeCell ref="B43:C43"/>
    <mergeCell ref="A51:C51"/>
    <mergeCell ref="A52:C52"/>
    <mergeCell ref="A31:C31"/>
    <mergeCell ref="A3:C3"/>
    <mergeCell ref="A5:C5"/>
    <mergeCell ref="B6:C6"/>
    <mergeCell ref="A17:C17"/>
    <mergeCell ref="B18:C18"/>
  </mergeCell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8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7" width="14.6640625" style="134" bestFit="1" customWidth="1"/>
    <col min="8" max="16384" width="11.5546875" style="134"/>
  </cols>
  <sheetData>
    <row r="1" spans="1:7" ht="22.2" customHeight="1" x14ac:dyDescent="0.35">
      <c r="A1" s="162" t="s">
        <v>219</v>
      </c>
      <c r="B1" s="163"/>
      <c r="C1" s="163"/>
      <c r="D1" s="163"/>
      <c r="E1" s="163"/>
      <c r="F1" s="163"/>
      <c r="G1" s="163"/>
    </row>
    <row r="2" spans="1:7" ht="13.95" customHeight="1" x14ac:dyDescent="0.2">
      <c r="A2" s="163"/>
      <c r="B2" s="163"/>
      <c r="C2" s="163"/>
      <c r="D2" s="163"/>
      <c r="E2" s="163"/>
      <c r="F2" s="163"/>
      <c r="G2" s="163"/>
    </row>
    <row r="3" spans="1:7" ht="48" customHeight="1" x14ac:dyDescent="0.3">
      <c r="A3" s="213" t="s">
        <v>220</v>
      </c>
      <c r="B3" s="213"/>
      <c r="C3" s="213"/>
      <c r="D3" s="213"/>
      <c r="E3" s="213"/>
      <c r="F3" s="213"/>
      <c r="G3" s="213"/>
    </row>
    <row r="4" spans="1:7" ht="34.950000000000003" customHeight="1" x14ac:dyDescent="0.3">
      <c r="A4" s="163"/>
      <c r="B4" s="217" t="s">
        <v>221</v>
      </c>
      <c r="C4" s="217"/>
      <c r="D4" s="217" t="s">
        <v>222</v>
      </c>
      <c r="E4" s="217"/>
      <c r="F4" s="218" t="s">
        <v>223</v>
      </c>
      <c r="G4" s="218"/>
    </row>
    <row r="5" spans="1:7" ht="16.95" customHeight="1" x14ac:dyDescent="0.2">
      <c r="A5" s="163"/>
      <c r="B5" s="219">
        <v>2020</v>
      </c>
      <c r="C5" s="219"/>
      <c r="D5" s="219">
        <v>2020</v>
      </c>
      <c r="E5" s="219"/>
      <c r="F5" s="215">
        <v>2020</v>
      </c>
      <c r="G5" s="215"/>
    </row>
    <row r="6" spans="1:7" ht="16.95" customHeight="1" x14ac:dyDescent="0.3">
      <c r="A6" s="163"/>
      <c r="B6" s="164" t="s">
        <v>174</v>
      </c>
      <c r="C6" s="173" t="s">
        <v>175</v>
      </c>
      <c r="D6" s="164" t="s">
        <v>174</v>
      </c>
      <c r="E6" s="173" t="s">
        <v>175</v>
      </c>
      <c r="F6" s="164" t="s">
        <v>174</v>
      </c>
      <c r="G6" s="165" t="s">
        <v>175</v>
      </c>
    </row>
    <row r="7" spans="1:7" ht="16.95" customHeight="1" x14ac:dyDescent="0.3">
      <c r="A7" s="148" t="s">
        <v>224</v>
      </c>
      <c r="B7" s="166">
        <v>17</v>
      </c>
      <c r="C7" s="174">
        <v>1.515298E-2</v>
      </c>
      <c r="D7" s="166">
        <v>1113</v>
      </c>
      <c r="E7" s="174">
        <v>0.98543406</v>
      </c>
      <c r="F7" s="166">
        <v>1114</v>
      </c>
      <c r="G7" s="167">
        <v>0.98502831000000002</v>
      </c>
    </row>
    <row r="8" spans="1:7" ht="16.95" customHeight="1" x14ac:dyDescent="0.3">
      <c r="A8" s="148" t="s">
        <v>225</v>
      </c>
      <c r="B8" s="166">
        <v>21</v>
      </c>
      <c r="C8" s="174">
        <v>1.927448E-2</v>
      </c>
      <c r="D8" s="166">
        <v>7</v>
      </c>
      <c r="E8" s="174">
        <v>5.8821699999999999E-3</v>
      </c>
      <c r="F8" s="166">
        <v>11</v>
      </c>
      <c r="G8" s="167">
        <v>9.2548400000000003E-3</v>
      </c>
    </row>
    <row r="9" spans="1:7" ht="16.95" customHeight="1" x14ac:dyDescent="0.3">
      <c r="A9" s="148" t="s">
        <v>226</v>
      </c>
      <c r="B9" s="166">
        <v>678</v>
      </c>
      <c r="C9" s="174">
        <v>0.59271984</v>
      </c>
      <c r="D9" s="166">
        <v>4</v>
      </c>
      <c r="E9" s="174">
        <v>3.7456400000000002E-3</v>
      </c>
      <c r="F9" s="166">
        <v>2</v>
      </c>
      <c r="G9" s="167">
        <v>1.9647499999999999E-3</v>
      </c>
    </row>
    <row r="10" spans="1:7" ht="16.95" customHeight="1" x14ac:dyDescent="0.3">
      <c r="A10" s="148" t="s">
        <v>227</v>
      </c>
      <c r="B10" s="166">
        <v>154</v>
      </c>
      <c r="C10" s="174">
        <v>0.13683124999999999</v>
      </c>
      <c r="D10" s="166">
        <v>1</v>
      </c>
      <c r="E10" s="174">
        <v>7.9887999999999997E-4</v>
      </c>
      <c r="F10" s="166">
        <v>0</v>
      </c>
      <c r="G10" s="167">
        <v>0</v>
      </c>
    </row>
    <row r="11" spans="1:7" ht="16.95" customHeight="1" x14ac:dyDescent="0.3">
      <c r="A11" s="148" t="s">
        <v>228</v>
      </c>
      <c r="B11" s="166">
        <v>126</v>
      </c>
      <c r="C11" s="174">
        <v>0.11060347</v>
      </c>
      <c r="D11" s="166">
        <v>1</v>
      </c>
      <c r="E11" s="174">
        <v>1.0275099999999999E-3</v>
      </c>
      <c r="F11" s="166">
        <v>2</v>
      </c>
      <c r="G11" s="167">
        <v>1.76242E-3</v>
      </c>
    </row>
    <row r="12" spans="1:7" ht="46.2" customHeight="1" x14ac:dyDescent="0.3">
      <c r="A12" s="148" t="s">
        <v>229</v>
      </c>
      <c r="B12" s="166">
        <v>2</v>
      </c>
      <c r="C12" s="174">
        <v>1.8049299999999999E-3</v>
      </c>
      <c r="D12" s="166">
        <v>0</v>
      </c>
      <c r="E12" s="174">
        <v>0</v>
      </c>
      <c r="F12" s="166">
        <v>0</v>
      </c>
      <c r="G12" s="167">
        <v>0</v>
      </c>
    </row>
    <row r="13" spans="1:7" ht="31.95" customHeight="1" x14ac:dyDescent="0.3">
      <c r="A13" s="148" t="s">
        <v>230</v>
      </c>
      <c r="B13" s="166">
        <v>2</v>
      </c>
      <c r="C13" s="174">
        <v>1.7491399999999999E-3</v>
      </c>
      <c r="D13" s="166">
        <v>0</v>
      </c>
      <c r="E13" s="174">
        <v>0</v>
      </c>
      <c r="F13" s="166">
        <v>0</v>
      </c>
      <c r="G13" s="167">
        <v>0</v>
      </c>
    </row>
    <row r="14" spans="1:7" ht="31.95" customHeight="1" x14ac:dyDescent="0.3">
      <c r="A14" s="148" t="s">
        <v>231</v>
      </c>
      <c r="B14" s="166">
        <v>26</v>
      </c>
      <c r="C14" s="174">
        <v>2.3654189999999999E-2</v>
      </c>
      <c r="D14" s="166">
        <v>1</v>
      </c>
      <c r="E14" s="174">
        <v>1.00789E-3</v>
      </c>
      <c r="F14" s="166">
        <v>0</v>
      </c>
      <c r="G14" s="167">
        <v>0</v>
      </c>
    </row>
    <row r="15" spans="1:7" ht="16.95" customHeight="1" x14ac:dyDescent="0.3">
      <c r="A15" s="168" t="s">
        <v>232</v>
      </c>
      <c r="B15" s="169">
        <v>114</v>
      </c>
      <c r="C15" s="175">
        <v>9.8209729999999995E-2</v>
      </c>
      <c r="D15" s="169">
        <v>2</v>
      </c>
      <c r="E15" s="175">
        <v>2.1038599999999999E-3</v>
      </c>
      <c r="F15" s="169">
        <v>2</v>
      </c>
      <c r="G15" s="170">
        <v>1.9896900000000001E-3</v>
      </c>
    </row>
    <row r="16" spans="1:7" ht="16.95" customHeight="1" x14ac:dyDescent="0.3">
      <c r="A16" s="148" t="s">
        <v>185</v>
      </c>
      <c r="B16" s="166">
        <v>1140</v>
      </c>
      <c r="C16" s="174">
        <v>1</v>
      </c>
      <c r="D16" s="166">
        <v>1129</v>
      </c>
      <c r="E16" s="174">
        <v>1</v>
      </c>
      <c r="F16" s="166">
        <v>1131</v>
      </c>
      <c r="G16" s="167">
        <v>1</v>
      </c>
    </row>
    <row r="18" spans="1:7" ht="22.2" customHeight="1" x14ac:dyDescent="0.35">
      <c r="A18" s="162" t="s">
        <v>233</v>
      </c>
      <c r="B18" s="163"/>
      <c r="C18" s="163"/>
      <c r="D18" s="163"/>
      <c r="E18" s="163"/>
      <c r="F18" s="163"/>
      <c r="G18" s="163"/>
    </row>
    <row r="19" spans="1:7" ht="13.95" customHeight="1" x14ac:dyDescent="0.2">
      <c r="A19" s="163"/>
      <c r="B19" s="163"/>
      <c r="C19" s="163"/>
      <c r="D19" s="163"/>
      <c r="E19" s="163"/>
      <c r="F19" s="163"/>
      <c r="G19" s="163"/>
    </row>
    <row r="20" spans="1:7" ht="48" customHeight="1" x14ac:dyDescent="0.3">
      <c r="A20" s="213" t="s">
        <v>234</v>
      </c>
      <c r="B20" s="213"/>
      <c r="C20" s="213"/>
      <c r="D20" s="213"/>
      <c r="E20" s="213"/>
      <c r="F20" s="213"/>
      <c r="G20" s="213"/>
    </row>
    <row r="21" spans="1:7" ht="52.95" customHeight="1" x14ac:dyDescent="0.3">
      <c r="A21" s="163"/>
      <c r="B21" s="217" t="s">
        <v>235</v>
      </c>
      <c r="C21" s="217"/>
      <c r="D21" s="217">
        <v>2019</v>
      </c>
      <c r="E21" s="217"/>
      <c r="F21" s="218">
        <v>2018</v>
      </c>
      <c r="G21" s="218"/>
    </row>
    <row r="22" spans="1:7" ht="16.95" customHeight="1" x14ac:dyDescent="0.3">
      <c r="A22" s="163"/>
      <c r="B22" s="164" t="s">
        <v>174</v>
      </c>
      <c r="C22" s="173" t="s">
        <v>175</v>
      </c>
      <c r="D22" s="164" t="s">
        <v>174</v>
      </c>
      <c r="E22" s="173" t="s">
        <v>175</v>
      </c>
      <c r="F22" s="164" t="s">
        <v>174</v>
      </c>
      <c r="G22" s="165" t="s">
        <v>175</v>
      </c>
    </row>
    <row r="23" spans="1:7" ht="16.95" customHeight="1" x14ac:dyDescent="0.3">
      <c r="A23" s="148" t="s">
        <v>224</v>
      </c>
      <c r="B23" s="166">
        <v>17</v>
      </c>
      <c r="C23" s="174">
        <v>1.515298E-2</v>
      </c>
      <c r="D23" s="166">
        <v>6</v>
      </c>
      <c r="E23" s="174">
        <v>5.0239500000000001E-3</v>
      </c>
      <c r="F23" s="166">
        <v>4</v>
      </c>
      <c r="G23" s="167">
        <v>4.13671E-3</v>
      </c>
    </row>
    <row r="24" spans="1:7" ht="16.95" customHeight="1" x14ac:dyDescent="0.3">
      <c r="A24" s="148" t="s">
        <v>225</v>
      </c>
      <c r="B24" s="166">
        <v>21</v>
      </c>
      <c r="C24" s="174">
        <v>1.927448E-2</v>
      </c>
      <c r="D24" s="166">
        <v>23</v>
      </c>
      <c r="E24" s="174">
        <v>2.0780489999999999E-2</v>
      </c>
      <c r="F24" s="166">
        <v>10</v>
      </c>
      <c r="G24" s="167">
        <v>9.2259500000000001E-3</v>
      </c>
    </row>
    <row r="25" spans="1:7" ht="16.95" customHeight="1" x14ac:dyDescent="0.3">
      <c r="A25" s="148" t="s">
        <v>226</v>
      </c>
      <c r="B25" s="166">
        <v>678</v>
      </c>
      <c r="C25" s="174">
        <v>0.59271984</v>
      </c>
      <c r="D25" s="166">
        <v>656</v>
      </c>
      <c r="E25" s="174">
        <v>0.57432380999999999</v>
      </c>
      <c r="F25" s="166">
        <v>591</v>
      </c>
      <c r="G25" s="167">
        <v>0.53602548999999999</v>
      </c>
    </row>
    <row r="26" spans="1:7" ht="16.95" customHeight="1" x14ac:dyDescent="0.3">
      <c r="A26" s="148" t="s">
        <v>227</v>
      </c>
      <c r="B26" s="166">
        <v>154</v>
      </c>
      <c r="C26" s="174">
        <v>0.13683124999999999</v>
      </c>
      <c r="D26" s="166">
        <v>159</v>
      </c>
      <c r="E26" s="174">
        <v>0.13761929000000001</v>
      </c>
      <c r="F26" s="166">
        <v>162</v>
      </c>
      <c r="G26" s="167">
        <v>0.14660994999999999</v>
      </c>
    </row>
    <row r="27" spans="1:7" ht="16.95" customHeight="1" x14ac:dyDescent="0.3">
      <c r="A27" s="148" t="s">
        <v>228</v>
      </c>
      <c r="B27" s="166">
        <v>126</v>
      </c>
      <c r="C27" s="174">
        <v>0.11060347</v>
      </c>
      <c r="D27" s="166">
        <v>188</v>
      </c>
      <c r="E27" s="174">
        <v>0.16256571</v>
      </c>
      <c r="F27" s="166">
        <v>218</v>
      </c>
      <c r="G27" s="167">
        <v>0.19870280000000001</v>
      </c>
    </row>
    <row r="28" spans="1:7" ht="46.2" customHeight="1" x14ac:dyDescent="0.3">
      <c r="A28" s="148" t="s">
        <v>229</v>
      </c>
      <c r="B28" s="166">
        <v>2</v>
      </c>
      <c r="C28" s="174">
        <v>1.8049299999999999E-3</v>
      </c>
      <c r="D28" s="166">
        <v>3</v>
      </c>
      <c r="E28" s="174">
        <v>2.6793199999999998E-3</v>
      </c>
      <c r="F28" s="166">
        <v>5</v>
      </c>
      <c r="G28" s="167">
        <v>4.5640799999999999E-3</v>
      </c>
    </row>
    <row r="29" spans="1:7" ht="31.95" customHeight="1" x14ac:dyDescent="0.3">
      <c r="A29" s="148" t="s">
        <v>230</v>
      </c>
      <c r="B29" s="166">
        <v>2</v>
      </c>
      <c r="C29" s="174">
        <v>1.7491399999999999E-3</v>
      </c>
      <c r="D29" s="166">
        <v>1</v>
      </c>
      <c r="E29" s="174">
        <v>9.6469999999999998E-4</v>
      </c>
      <c r="F29" s="166">
        <v>6</v>
      </c>
      <c r="G29" s="167">
        <v>5.3654100000000001E-3</v>
      </c>
    </row>
    <row r="30" spans="1:7" ht="31.95" customHeight="1" x14ac:dyDescent="0.3">
      <c r="A30" s="148" t="s">
        <v>231</v>
      </c>
      <c r="B30" s="166">
        <v>26</v>
      </c>
      <c r="C30" s="174">
        <v>2.3654189999999999E-2</v>
      </c>
      <c r="D30" s="166">
        <v>23</v>
      </c>
      <c r="E30" s="174">
        <v>2.1063019999999998E-2</v>
      </c>
      <c r="F30" s="166">
        <v>17</v>
      </c>
      <c r="G30" s="167">
        <v>1.478515E-2</v>
      </c>
    </row>
    <row r="31" spans="1:7" ht="16.95" customHeight="1" x14ac:dyDescent="0.3">
      <c r="A31" s="168" t="s">
        <v>232</v>
      </c>
      <c r="B31" s="169">
        <v>114</v>
      </c>
      <c r="C31" s="175">
        <v>9.8209729999999995E-2</v>
      </c>
      <c r="D31" s="169">
        <v>85</v>
      </c>
      <c r="E31" s="175">
        <v>7.4979710000000005E-2</v>
      </c>
      <c r="F31" s="169">
        <v>87</v>
      </c>
      <c r="G31" s="170">
        <v>8.0584450000000002E-2</v>
      </c>
    </row>
    <row r="32" spans="1:7" ht="16.95" customHeight="1" x14ac:dyDescent="0.3">
      <c r="A32" s="148" t="s">
        <v>185</v>
      </c>
      <c r="B32" s="166">
        <v>1140</v>
      </c>
      <c r="C32" s="174">
        <v>1</v>
      </c>
      <c r="D32" s="166">
        <v>1144</v>
      </c>
      <c r="E32" s="174">
        <v>1</v>
      </c>
      <c r="F32" s="166">
        <v>1100</v>
      </c>
      <c r="G32" s="167">
        <v>1</v>
      </c>
    </row>
    <row r="34" spans="1:7" ht="13.95" customHeight="1" x14ac:dyDescent="0.2">
      <c r="A34" s="163"/>
      <c r="B34" s="163"/>
      <c r="C34" s="163"/>
      <c r="D34" s="163"/>
      <c r="E34" s="163"/>
      <c r="F34" s="163"/>
      <c r="G34" s="163"/>
    </row>
    <row r="35" spans="1:7" ht="16.2" customHeight="1" x14ac:dyDescent="0.3">
      <c r="A35" s="216" t="s">
        <v>217</v>
      </c>
      <c r="B35" s="216"/>
      <c r="C35" s="216"/>
      <c r="D35" s="216"/>
      <c r="E35" s="216"/>
      <c r="F35" s="216"/>
      <c r="G35" s="216"/>
    </row>
    <row r="36" spans="1:7" ht="16.2" customHeight="1" x14ac:dyDescent="0.3">
      <c r="A36" s="216" t="s">
        <v>236</v>
      </c>
      <c r="B36" s="216"/>
      <c r="C36" s="216"/>
      <c r="D36" s="216"/>
      <c r="E36" s="216"/>
      <c r="F36" s="216"/>
      <c r="G36" s="216"/>
    </row>
    <row r="37" spans="1:7" ht="16.2" customHeight="1" x14ac:dyDescent="0.3">
      <c r="A37" s="216" t="s">
        <v>237</v>
      </c>
      <c r="B37" s="216"/>
      <c r="C37" s="216"/>
      <c r="D37" s="216"/>
      <c r="E37" s="216"/>
      <c r="F37" s="216"/>
      <c r="G37" s="216"/>
    </row>
    <row r="38" spans="1:7" ht="16.2" customHeight="1" x14ac:dyDescent="0.3">
      <c r="A38" s="216" t="s">
        <v>218</v>
      </c>
      <c r="B38" s="216"/>
      <c r="C38" s="216"/>
      <c r="D38" s="216"/>
      <c r="E38" s="216"/>
      <c r="F38" s="216"/>
      <c r="G38" s="216"/>
    </row>
  </sheetData>
  <mergeCells count="15">
    <mergeCell ref="A37:G37"/>
    <mergeCell ref="A38:G38"/>
    <mergeCell ref="A20:G20"/>
    <mergeCell ref="B21:C21"/>
    <mergeCell ref="D21:E21"/>
    <mergeCell ref="F21:G21"/>
    <mergeCell ref="A35:G35"/>
    <mergeCell ref="A36:G36"/>
    <mergeCell ref="A3:G3"/>
    <mergeCell ref="B4:C4"/>
    <mergeCell ref="D4:E4"/>
    <mergeCell ref="F4:G4"/>
    <mergeCell ref="B5:C5"/>
    <mergeCell ref="D5:E5"/>
    <mergeCell ref="F5:G5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24"/>
  <sheetViews>
    <sheetView zoomScaleNormal="100" workbookViewId="0">
      <selection activeCell="A500" sqref="A500"/>
    </sheetView>
  </sheetViews>
  <sheetFormatPr defaultColWidth="11.5546875" defaultRowHeight="12" customHeight="1" x14ac:dyDescent="0.2"/>
  <cols>
    <col min="1" max="1" width="62.6640625" style="134" bestFit="1" customWidth="1"/>
    <col min="2" max="7" width="14.6640625" style="134" bestFit="1" customWidth="1"/>
    <col min="8" max="16384" width="11.5546875" style="134"/>
  </cols>
  <sheetData>
    <row r="1" spans="1:7" ht="22.2" customHeight="1" x14ac:dyDescent="0.35">
      <c r="A1" s="162" t="s">
        <v>238</v>
      </c>
      <c r="B1" s="163"/>
      <c r="C1" s="163"/>
      <c r="D1" s="163"/>
      <c r="E1" s="163"/>
      <c r="F1" s="163"/>
      <c r="G1" s="163"/>
    </row>
    <row r="2" spans="1:7" ht="13.95" customHeight="1" x14ac:dyDescent="0.2">
      <c r="A2" s="163"/>
      <c r="B2" s="163"/>
      <c r="C2" s="163"/>
      <c r="D2" s="163"/>
      <c r="E2" s="163"/>
      <c r="F2" s="163"/>
      <c r="G2" s="163"/>
    </row>
    <row r="3" spans="1:7" ht="48" customHeight="1" x14ac:dyDescent="0.3">
      <c r="A3" s="213" t="s">
        <v>239</v>
      </c>
      <c r="B3" s="213"/>
      <c r="C3" s="213"/>
      <c r="D3" s="213"/>
      <c r="E3" s="213"/>
      <c r="F3" s="213"/>
      <c r="G3" s="213"/>
    </row>
    <row r="4" spans="1:7" ht="34.950000000000003" customHeight="1" x14ac:dyDescent="0.3">
      <c r="A4" s="163"/>
      <c r="B4" s="217" t="s">
        <v>240</v>
      </c>
      <c r="C4" s="217"/>
      <c r="D4" s="217" t="s">
        <v>241</v>
      </c>
      <c r="E4" s="217"/>
      <c r="F4" s="218" t="s">
        <v>242</v>
      </c>
      <c r="G4" s="218"/>
    </row>
    <row r="5" spans="1:7" ht="16.95" customHeight="1" x14ac:dyDescent="0.2">
      <c r="A5" s="163"/>
      <c r="B5" s="219">
        <v>2020</v>
      </c>
      <c r="C5" s="219"/>
      <c r="D5" s="219">
        <v>2020</v>
      </c>
      <c r="E5" s="219"/>
      <c r="F5" s="215">
        <v>2020</v>
      </c>
      <c r="G5" s="215"/>
    </row>
    <row r="6" spans="1:7" ht="16.95" customHeight="1" x14ac:dyDescent="0.3">
      <c r="A6" s="163"/>
      <c r="B6" s="164" t="s">
        <v>174</v>
      </c>
      <c r="C6" s="173" t="s">
        <v>175</v>
      </c>
      <c r="D6" s="164" t="s">
        <v>174</v>
      </c>
      <c r="E6" s="173" t="s">
        <v>175</v>
      </c>
      <c r="F6" s="164" t="s">
        <v>174</v>
      </c>
      <c r="G6" s="165" t="s">
        <v>175</v>
      </c>
    </row>
    <row r="7" spans="1:7" ht="16.95" customHeight="1" x14ac:dyDescent="0.3">
      <c r="A7" s="148" t="s">
        <v>243</v>
      </c>
      <c r="B7" s="166">
        <v>1053</v>
      </c>
      <c r="C7" s="174">
        <v>0.92414949000000002</v>
      </c>
      <c r="D7" s="166">
        <v>4</v>
      </c>
      <c r="E7" s="174">
        <v>4.0351500000000004E-3</v>
      </c>
      <c r="F7" s="166">
        <v>78</v>
      </c>
      <c r="G7" s="167">
        <v>7.1815359999999995E-2</v>
      </c>
    </row>
    <row r="8" spans="1:7" ht="16.95" customHeight="1" x14ac:dyDescent="0.3">
      <c r="A8" s="148" t="s">
        <v>244</v>
      </c>
      <c r="B8" s="166">
        <v>696</v>
      </c>
      <c r="C8" s="174">
        <v>0.61837293000000004</v>
      </c>
      <c r="D8" s="166">
        <v>34</v>
      </c>
      <c r="E8" s="174">
        <v>3.055045E-2</v>
      </c>
      <c r="F8" s="166">
        <v>391</v>
      </c>
      <c r="G8" s="167">
        <v>0.35107662000000001</v>
      </c>
    </row>
    <row r="9" spans="1:7" ht="16.95" customHeight="1" x14ac:dyDescent="0.3">
      <c r="A9" s="148" t="s">
        <v>245</v>
      </c>
      <c r="B9" s="166">
        <v>438</v>
      </c>
      <c r="C9" s="174">
        <v>0.38829614000000001</v>
      </c>
      <c r="D9" s="166">
        <v>57</v>
      </c>
      <c r="E9" s="174">
        <v>4.93988E-2</v>
      </c>
      <c r="F9" s="166">
        <v>632</v>
      </c>
      <c r="G9" s="167">
        <v>0.56230506999999996</v>
      </c>
    </row>
    <row r="10" spans="1:7" ht="16.95" customHeight="1" x14ac:dyDescent="0.3">
      <c r="A10" s="148" t="s">
        <v>246</v>
      </c>
      <c r="B10" s="166">
        <v>549</v>
      </c>
      <c r="C10" s="174">
        <v>0.49000688999999997</v>
      </c>
      <c r="D10" s="166">
        <v>48</v>
      </c>
      <c r="E10" s="174">
        <v>4.3012290000000002E-2</v>
      </c>
      <c r="F10" s="166">
        <v>519</v>
      </c>
      <c r="G10" s="167">
        <v>0.46698082000000002</v>
      </c>
    </row>
    <row r="11" spans="1:7" ht="34.950000000000003" customHeight="1" x14ac:dyDescent="0.3">
      <c r="A11" s="148" t="s">
        <v>247</v>
      </c>
      <c r="B11" s="166">
        <v>199</v>
      </c>
      <c r="C11" s="174">
        <v>0.17660360999999999</v>
      </c>
      <c r="D11" s="166">
        <v>75</v>
      </c>
      <c r="E11" s="174">
        <v>6.5925269999999994E-2</v>
      </c>
      <c r="F11" s="166">
        <v>857</v>
      </c>
      <c r="G11" s="167">
        <v>0.75747112000000005</v>
      </c>
    </row>
    <row r="12" spans="1:7" ht="31.95" customHeight="1" x14ac:dyDescent="0.3">
      <c r="A12" s="148" t="s">
        <v>248</v>
      </c>
      <c r="B12" s="166">
        <v>82</v>
      </c>
      <c r="C12" s="174">
        <v>7.4871599999999996E-2</v>
      </c>
      <c r="D12" s="166">
        <v>67</v>
      </c>
      <c r="E12" s="174">
        <v>6.0144610000000001E-2</v>
      </c>
      <c r="F12" s="166">
        <v>975</v>
      </c>
      <c r="G12" s="167">
        <v>0.86498377999999998</v>
      </c>
    </row>
    <row r="13" spans="1:7" ht="31.95" customHeight="1" x14ac:dyDescent="0.3">
      <c r="A13" s="148" t="s">
        <v>249</v>
      </c>
      <c r="B13" s="166">
        <v>847</v>
      </c>
      <c r="C13" s="174">
        <v>0.74565873000000005</v>
      </c>
      <c r="D13" s="166">
        <v>32</v>
      </c>
      <c r="E13" s="174">
        <v>2.8767560000000001E-2</v>
      </c>
      <c r="F13" s="166">
        <v>255</v>
      </c>
      <c r="G13" s="167">
        <v>0.22557372000000001</v>
      </c>
    </row>
    <row r="14" spans="1:7" ht="34.950000000000003" customHeight="1" x14ac:dyDescent="0.3">
      <c r="A14" s="148" t="s">
        <v>250</v>
      </c>
      <c r="B14" s="166">
        <v>598</v>
      </c>
      <c r="C14" s="174">
        <v>0.53556813000000003</v>
      </c>
      <c r="D14" s="166">
        <v>26</v>
      </c>
      <c r="E14" s="174">
        <v>2.3192250000000001E-2</v>
      </c>
      <c r="F14" s="166">
        <v>498</v>
      </c>
      <c r="G14" s="167">
        <v>0.44123962</v>
      </c>
    </row>
    <row r="15" spans="1:7" ht="31.95" customHeight="1" x14ac:dyDescent="0.3">
      <c r="A15" s="148" t="s">
        <v>251</v>
      </c>
      <c r="B15" s="166">
        <v>713</v>
      </c>
      <c r="C15" s="174">
        <v>0.62998452000000005</v>
      </c>
      <c r="D15" s="166">
        <v>12</v>
      </c>
      <c r="E15" s="174">
        <v>1.099077E-2</v>
      </c>
      <c r="F15" s="166">
        <v>403</v>
      </c>
      <c r="G15" s="167">
        <v>0.35902471000000002</v>
      </c>
    </row>
    <row r="16" spans="1:7" ht="34.950000000000003" customHeight="1" x14ac:dyDescent="0.3">
      <c r="A16" s="148" t="s">
        <v>252</v>
      </c>
      <c r="B16" s="166">
        <v>320</v>
      </c>
      <c r="C16" s="174">
        <v>0.28256367999999998</v>
      </c>
      <c r="D16" s="166">
        <v>12</v>
      </c>
      <c r="E16" s="174">
        <v>1.100664E-2</v>
      </c>
      <c r="F16" s="166">
        <v>793</v>
      </c>
      <c r="G16" s="167">
        <v>0.70642967999999995</v>
      </c>
    </row>
    <row r="17" spans="1:7" ht="16.95" customHeight="1" x14ac:dyDescent="0.3">
      <c r="A17" s="148" t="s">
        <v>253</v>
      </c>
      <c r="B17" s="166">
        <v>108</v>
      </c>
      <c r="C17" s="174">
        <v>9.7524169999999993E-2</v>
      </c>
      <c r="D17" s="166">
        <v>31</v>
      </c>
      <c r="E17" s="174">
        <v>2.7788790000000001E-2</v>
      </c>
      <c r="F17" s="166">
        <v>986</v>
      </c>
      <c r="G17" s="167">
        <v>0.87468703999999997</v>
      </c>
    </row>
    <row r="18" spans="1:7" ht="34.950000000000003" customHeight="1" x14ac:dyDescent="0.3">
      <c r="A18" s="148" t="s">
        <v>254</v>
      </c>
      <c r="B18" s="166">
        <v>312</v>
      </c>
      <c r="C18" s="174">
        <v>0.2742964</v>
      </c>
      <c r="D18" s="166">
        <v>24</v>
      </c>
      <c r="E18" s="174">
        <v>2.195772E-2</v>
      </c>
      <c r="F18" s="166">
        <v>790</v>
      </c>
      <c r="G18" s="167">
        <v>0.70374588999999999</v>
      </c>
    </row>
    <row r="19" spans="1:7" ht="34.950000000000003" customHeight="1" x14ac:dyDescent="0.3">
      <c r="A19" s="148" t="s">
        <v>255</v>
      </c>
      <c r="B19" s="166">
        <v>246</v>
      </c>
      <c r="C19" s="174">
        <v>0.21780522999999999</v>
      </c>
      <c r="D19" s="166">
        <v>39</v>
      </c>
      <c r="E19" s="174">
        <v>3.6160930000000001E-2</v>
      </c>
      <c r="F19" s="166">
        <v>842</v>
      </c>
      <c r="G19" s="167">
        <v>0.74603383999999995</v>
      </c>
    </row>
    <row r="20" spans="1:7" ht="16.95" customHeight="1" x14ac:dyDescent="0.3">
      <c r="A20" s="168" t="s">
        <v>256</v>
      </c>
      <c r="B20" s="169">
        <v>345</v>
      </c>
      <c r="C20" s="175">
        <v>0.30550150999999998</v>
      </c>
      <c r="D20" s="169">
        <v>55</v>
      </c>
      <c r="E20" s="175">
        <v>4.9522490000000002E-2</v>
      </c>
      <c r="F20" s="169">
        <v>725</v>
      </c>
      <c r="G20" s="170">
        <v>0.64497599999999999</v>
      </c>
    </row>
    <row r="22" spans="1:7" ht="13.95" customHeight="1" x14ac:dyDescent="0.2">
      <c r="A22" s="163"/>
      <c r="B22" s="163"/>
      <c r="C22" s="163"/>
      <c r="D22" s="163"/>
      <c r="E22" s="163"/>
      <c r="F22" s="163"/>
      <c r="G22" s="163"/>
    </row>
    <row r="23" spans="1:7" ht="16.2" customHeight="1" x14ac:dyDescent="0.3">
      <c r="A23" s="216" t="s">
        <v>217</v>
      </c>
      <c r="B23" s="216"/>
      <c r="C23" s="216"/>
      <c r="D23" s="216"/>
      <c r="E23" s="216"/>
      <c r="F23" s="216"/>
      <c r="G23" s="216"/>
    </row>
    <row r="24" spans="1:7" ht="16.2" customHeight="1" x14ac:dyDescent="0.3">
      <c r="A24" s="216" t="s">
        <v>218</v>
      </c>
      <c r="B24" s="216"/>
      <c r="C24" s="216"/>
      <c r="D24" s="216"/>
      <c r="E24" s="216"/>
      <c r="F24" s="216"/>
      <c r="G24" s="216"/>
    </row>
  </sheetData>
  <mergeCells count="9">
    <mergeCell ref="A23:G23"/>
    <mergeCell ref="A24:G24"/>
    <mergeCell ref="A3:G3"/>
    <mergeCell ref="B4:C4"/>
    <mergeCell ref="D4:E4"/>
    <mergeCell ref="F4:G4"/>
    <mergeCell ref="B5:C5"/>
    <mergeCell ref="D5:E5"/>
    <mergeCell ref="F5:G5"/>
  </mergeCells>
  <pageMargins left="0.05" right="0.05" top="0.5" bottom="0.5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AD1F8D1EEBC48B1612D880690C827" ma:contentTypeVersion="11" ma:contentTypeDescription="Create a new document." ma:contentTypeScope="" ma:versionID="6eec8d5fed9d774e59de13d5fbc27a5a">
  <xsd:schema xmlns:xsd="http://www.w3.org/2001/XMLSchema" xmlns:xs="http://www.w3.org/2001/XMLSchema" xmlns:p="http://schemas.microsoft.com/office/2006/metadata/properties" xmlns:ns3="96e3f614-1671-4461-86ca-e381e7028a96" xmlns:ns4="9ce3d3f9-83f1-40db-b65c-5fb2878082fb" targetNamespace="http://schemas.microsoft.com/office/2006/metadata/properties" ma:root="true" ma:fieldsID="ef441f0f2768aacdbbcac08f28887937" ns3:_="" ns4:_="">
    <xsd:import namespace="96e3f614-1671-4461-86ca-e381e7028a96"/>
    <xsd:import namespace="9ce3d3f9-83f1-40db-b65c-5fb2878082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3f614-1671-4461-86ca-e381e7028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3d3f9-83f1-40db-b65c-5fb2878082f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E719C4-CF79-4BD7-8326-2F2ECCF03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e3f614-1671-4461-86ca-e381e7028a96"/>
    <ds:schemaRef ds:uri="9ce3d3f9-83f1-40db-b65c-5fb2878082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9417F2-4751-41A6-997A-45646DD04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F15371-C0D3-4D6F-966B-B3799CD2499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58</vt:i4>
      </vt:variant>
    </vt:vector>
  </HeadingPairs>
  <TitlesOfParts>
    <vt:vector size="78" baseType="lpstr">
      <vt:lpstr>DASHBOARD</vt:lpstr>
      <vt:lpstr>DASHBOARD-Demographics</vt:lpstr>
      <vt:lpstr>DASHBOARD-Trending</vt:lpstr>
      <vt:lpstr>Core Q1-10, 12-38</vt:lpstr>
      <vt:lpstr>Core Perf Q11 Trend</vt:lpstr>
      <vt:lpstr>Core Q1-10, 12-38 Trend</vt:lpstr>
      <vt:lpstr>COVID-19 Bckgrnd Q39, 41-42</vt:lpstr>
      <vt:lpstr>Telework Q40 Trend</vt:lpstr>
      <vt:lpstr>COVID-19 Employee Sup Q43</vt:lpstr>
      <vt:lpstr>COVID-19 Employee Sup Q44-49</vt:lpstr>
      <vt:lpstr>COVID-19 Work Sup Q50</vt:lpstr>
      <vt:lpstr>COVID-19 Work Sup Q51</vt:lpstr>
      <vt:lpstr>COVID-19 Wk Eff Q52-53 56-57</vt:lpstr>
      <vt:lpstr>COVID-19 Wk Eff Q54-55</vt:lpstr>
      <vt:lpstr>Core Work-Life Q58-64 Trend</vt:lpstr>
      <vt:lpstr>COVID-19 Child Care Q65</vt:lpstr>
      <vt:lpstr>COVID-19 Elder Care Q66</vt:lpstr>
      <vt:lpstr>COVID-19 Closures Q67-68</vt:lpstr>
      <vt:lpstr>Demographics</vt:lpstr>
      <vt:lpstr>ASI</vt:lpstr>
      <vt:lpstr>nrAgencyName</vt:lpstr>
      <vt:lpstr>nrChallenges</vt:lpstr>
      <vt:lpstr>nrDemoAgeGroup</vt:lpstr>
      <vt:lpstr>nrDemoAgeGroupLabel</vt:lpstr>
      <vt:lpstr>nrDemoAgencyName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nrTrendLargestDecrease2017</vt:lpstr>
      <vt:lpstr>nrTrendLargestDecrease2018</vt:lpstr>
      <vt:lpstr>nrTrendLargestDecrease2019</vt:lpstr>
      <vt:lpstr>nrTrendLargestIncrease2017</vt:lpstr>
      <vt:lpstr>nrTrendLargestIncrease2018</vt:lpstr>
      <vt:lpstr>nrTrendLargestIncrease2019</vt:lpstr>
      <vt:lpstr>nrTrendNumDecrease2017</vt:lpstr>
      <vt:lpstr>nrTrendNumDecrease2018</vt:lpstr>
      <vt:lpstr>nrTrendNumDecrease2019</vt:lpstr>
      <vt:lpstr>nrTrendNumIncrease2017</vt:lpstr>
      <vt:lpstr>nrTrendNumIncrease2018</vt:lpstr>
      <vt:lpstr>nrTrendNumIncrease2019</vt:lpstr>
      <vt:lpstr>nrTrendQuestions</vt:lpstr>
      <vt:lpstr>DASHBOARD!Print_Area</vt:lpstr>
      <vt:lpstr>'DASHBOARD-Demographics'!Print_Area</vt:lpstr>
      <vt:lpstr>'DASHBOARD-Trending'!Print_Area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OPM FEVS AES Report</dc:title>
  <dc:creator>Westat</dc:creator>
  <cp:lastModifiedBy>Karen De Los Santos</cp:lastModifiedBy>
  <dcterms:created xsi:type="dcterms:W3CDTF">2019-05-20T15:05:57Z</dcterms:created>
  <dcterms:modified xsi:type="dcterms:W3CDTF">2021-03-06T00:03:36Z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0x010100065AD1F8D1EEBC48B1612D880690C827</vt:lpwstr>
  </property>
</Properties>
</file>